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From the desktop\My Documents (Desk1) (Desk2)\Village Board\2021\"/>
    </mc:Choice>
  </mc:AlternateContent>
  <xr:revisionPtr revIDLastSave="0" documentId="13_ncr:1_{E570FB29-165E-4CD7-8ADE-62BEBE00CDE8}" xr6:coauthVersionLast="47" xr6:coauthVersionMax="47" xr10:uidLastSave="{00000000-0000-0000-0000-000000000000}"/>
  <bookViews>
    <workbookView xWindow="-120" yWindow="-120" windowWidth="25440" windowHeight="15390" tabRatio="787" xr2:uid="{00000000-000D-0000-FFFF-FFFF00000000}"/>
  </bookViews>
  <sheets>
    <sheet name="Notice" sheetId="8" r:id="rId1"/>
    <sheet name="AllFundSum" sheetId="1" r:id="rId2"/>
    <sheet name="GFSum" sheetId="2" r:id="rId3"/>
    <sheet name="Revs" sheetId="3" r:id="rId4"/>
    <sheet name="GFExpend" sheetId="6" r:id="rId5"/>
    <sheet name="GFExpend Wkst" sheetId="10" r:id="rId6"/>
    <sheet name="TIF" sheetId="7" r:id="rId7"/>
    <sheet name="DbtSvc" sheetId="5" r:id="rId8"/>
    <sheet name="Sewer" sheetId="4" r:id="rId9"/>
  </sheets>
  <definedNames>
    <definedName name="_xlnm.Print_Area" localSheetId="1">AllFundSum!$A$1:$T$48</definedName>
    <definedName name="_xlnm.Print_Area" localSheetId="4">GFExpend!$A$1:$Q$64</definedName>
    <definedName name="_xlnm.Print_Area" localSheetId="5">'GFExpend Wkst'!$A$1:$Q$230</definedName>
    <definedName name="_xlnm.Print_Area" localSheetId="2">GFSum!$A$1:$T$40</definedName>
    <definedName name="_xlnm.Print_Area" localSheetId="3">Revs!$A$1:$Q$81</definedName>
    <definedName name="_xlnm.Print_Area" localSheetId="8">Sewer!$A$1:$Q$44</definedName>
    <definedName name="_xlnm.Print_Area" localSheetId="6">TIF!$A$1:$R$34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8" l="1"/>
  <c r="Q203" i="10"/>
  <c r="M158" i="10"/>
  <c r="O18" i="4" l="1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17" i="4"/>
  <c r="Q36" i="4"/>
  <c r="M36" i="4"/>
  <c r="K36" i="4"/>
  <c r="I36" i="4"/>
  <c r="G36" i="4"/>
  <c r="O10" i="4"/>
  <c r="O11" i="4"/>
  <c r="O12" i="4"/>
  <c r="Q14" i="4"/>
  <c r="M14" i="4"/>
  <c r="K14" i="4"/>
  <c r="G14" i="4"/>
  <c r="G39" i="4" l="1"/>
  <c r="Q39" i="4"/>
  <c r="M39" i="4"/>
  <c r="K39" i="4"/>
  <c r="O36" i="4"/>
  <c r="Q22" i="5"/>
  <c r="M22" i="5"/>
  <c r="K22" i="5"/>
  <c r="I22" i="5"/>
  <c r="G22" i="5"/>
  <c r="O11" i="5"/>
  <c r="O12" i="5"/>
  <c r="Q14" i="5"/>
  <c r="M14" i="5"/>
  <c r="K14" i="5"/>
  <c r="I14" i="5"/>
  <c r="I26" i="5" s="1"/>
  <c r="G14" i="5"/>
  <c r="G26" i="5" s="1"/>
  <c r="R17" i="1"/>
  <c r="N17" i="1"/>
  <c r="P17" i="1" s="1"/>
  <c r="L17" i="1"/>
  <c r="J17" i="1"/>
  <c r="H17" i="1"/>
  <c r="F17" i="1"/>
  <c r="E14" i="5"/>
  <c r="O10" i="5"/>
  <c r="O22" i="7"/>
  <c r="O23" i="7"/>
  <c r="Q25" i="7"/>
  <c r="M25" i="7"/>
  <c r="K25" i="7"/>
  <c r="I25" i="7"/>
  <c r="G25" i="7"/>
  <c r="O11" i="7"/>
  <c r="O12" i="7"/>
  <c r="O13" i="7"/>
  <c r="O14" i="7"/>
  <c r="Q16" i="7"/>
  <c r="M16" i="7"/>
  <c r="K16" i="7"/>
  <c r="I16" i="7"/>
  <c r="I29" i="7" s="1"/>
  <c r="G16" i="7"/>
  <c r="G29" i="7" s="1"/>
  <c r="K29" i="7" l="1"/>
  <c r="Q29" i="7"/>
  <c r="M29" i="7"/>
  <c r="K26" i="5"/>
  <c r="M26" i="5"/>
  <c r="O14" i="5"/>
  <c r="Q26" i="5"/>
  <c r="Q59" i="10"/>
  <c r="M59" i="10"/>
  <c r="K59" i="10"/>
  <c r="I59" i="10"/>
  <c r="G59" i="10"/>
  <c r="O58" i="10"/>
  <c r="E59" i="10"/>
  <c r="G33" i="3"/>
  <c r="O217" i="10" l="1"/>
  <c r="O218" i="10"/>
  <c r="O219" i="10"/>
  <c r="O220" i="10"/>
  <c r="O221" i="10"/>
  <c r="O193" i="10"/>
  <c r="O194" i="10"/>
  <c r="O195" i="10"/>
  <c r="O196" i="10"/>
  <c r="O197" i="10"/>
  <c r="O198" i="10"/>
  <c r="O199" i="10"/>
  <c r="O200" i="10"/>
  <c r="O201" i="10"/>
  <c r="O185" i="10"/>
  <c r="O186" i="10"/>
  <c r="O187" i="10"/>
  <c r="O188" i="10"/>
  <c r="O162" i="10"/>
  <c r="O153" i="10"/>
  <c r="O154" i="10"/>
  <c r="O155" i="10"/>
  <c r="O156" i="10"/>
  <c r="O157" i="10"/>
  <c r="O136" i="10"/>
  <c r="O120" i="10"/>
  <c r="O121" i="10"/>
  <c r="O122" i="10"/>
  <c r="O123" i="10"/>
  <c r="O124" i="10"/>
  <c r="O125" i="10"/>
  <c r="O126" i="10"/>
  <c r="O127" i="10"/>
  <c r="O128" i="10"/>
  <c r="O129" i="10"/>
  <c r="O130" i="10"/>
  <c r="O131" i="10"/>
  <c r="O104" i="10"/>
  <c r="O105" i="10"/>
  <c r="O106" i="10"/>
  <c r="O89" i="10"/>
  <c r="O90" i="10"/>
  <c r="O91" i="10"/>
  <c r="O92" i="10"/>
  <c r="O93" i="10"/>
  <c r="O94" i="10"/>
  <c r="O95" i="10"/>
  <c r="O96" i="10"/>
  <c r="O97" i="10"/>
  <c r="O98" i="10"/>
  <c r="O99" i="10"/>
  <c r="O71" i="10"/>
  <c r="O72" i="10"/>
  <c r="O73" i="10"/>
  <c r="O74" i="10"/>
  <c r="O75" i="10"/>
  <c r="O76" i="10"/>
  <c r="O63" i="10"/>
  <c r="O64" i="10"/>
  <c r="O65" i="10"/>
  <c r="O66" i="10"/>
  <c r="O50" i="10"/>
  <c r="O51" i="10"/>
  <c r="O52" i="10"/>
  <c r="O53" i="10"/>
  <c r="O54" i="10"/>
  <c r="O55" i="10"/>
  <c r="O56" i="10"/>
  <c r="O57" i="10"/>
  <c r="O35" i="10"/>
  <c r="O36" i="10"/>
  <c r="O37" i="10"/>
  <c r="O19" i="10"/>
  <c r="O20" i="10"/>
  <c r="O21" i="10"/>
  <c r="O22" i="10"/>
  <c r="O23" i="10"/>
  <c r="O24" i="10"/>
  <c r="O25" i="10"/>
  <c r="O26" i="10"/>
  <c r="O27" i="10"/>
  <c r="O28" i="10"/>
  <c r="O29" i="10"/>
  <c r="O30" i="10"/>
  <c r="O10" i="10"/>
  <c r="O11" i="10"/>
  <c r="O12" i="10"/>
  <c r="O13" i="10"/>
  <c r="O14" i="10"/>
  <c r="Q222" i="10"/>
  <c r="M222" i="10"/>
  <c r="K222" i="10"/>
  <c r="I222" i="10"/>
  <c r="G222" i="10"/>
  <c r="I205" i="10"/>
  <c r="M203" i="10"/>
  <c r="K203" i="10"/>
  <c r="I203" i="10"/>
  <c r="G203" i="10"/>
  <c r="Q189" i="10"/>
  <c r="M189" i="10"/>
  <c r="K189" i="10"/>
  <c r="I189" i="10"/>
  <c r="G189" i="10"/>
  <c r="Q173" i="10"/>
  <c r="M173" i="10"/>
  <c r="K173" i="10"/>
  <c r="I173" i="10"/>
  <c r="G173" i="10"/>
  <c r="Q164" i="10"/>
  <c r="M164" i="10"/>
  <c r="K164" i="10"/>
  <c r="I164" i="10"/>
  <c r="G164" i="10"/>
  <c r="Q158" i="10"/>
  <c r="K158" i="10"/>
  <c r="I158" i="10"/>
  <c r="G158" i="10"/>
  <c r="Q137" i="10"/>
  <c r="M137" i="10"/>
  <c r="K137" i="10"/>
  <c r="I137" i="10"/>
  <c r="G137" i="10"/>
  <c r="Q132" i="10"/>
  <c r="M132" i="10"/>
  <c r="K132" i="10"/>
  <c r="I132" i="10"/>
  <c r="I141" i="10" s="1"/>
  <c r="G132" i="10"/>
  <c r="Q107" i="10"/>
  <c r="M107" i="10"/>
  <c r="K107" i="10"/>
  <c r="I107" i="10"/>
  <c r="G107" i="10"/>
  <c r="Q100" i="10"/>
  <c r="M100" i="10"/>
  <c r="K100" i="10"/>
  <c r="I100" i="10"/>
  <c r="G100" i="10"/>
  <c r="Q77" i="10"/>
  <c r="M77" i="10"/>
  <c r="K77" i="10"/>
  <c r="I77" i="10"/>
  <c r="G77" i="10"/>
  <c r="Q67" i="10"/>
  <c r="M67" i="10"/>
  <c r="K67" i="10"/>
  <c r="I67" i="10"/>
  <c r="G67" i="10"/>
  <c r="Q38" i="10"/>
  <c r="M38" i="10"/>
  <c r="K38" i="10"/>
  <c r="I38" i="10"/>
  <c r="G38" i="10"/>
  <c r="Q31" i="10"/>
  <c r="M31" i="10"/>
  <c r="K31" i="10"/>
  <c r="I31" i="10"/>
  <c r="G31" i="10"/>
  <c r="Q15" i="10"/>
  <c r="M15" i="10"/>
  <c r="K15" i="10"/>
  <c r="I15" i="10"/>
  <c r="G15" i="10"/>
  <c r="M141" i="10" l="1"/>
  <c r="M205" i="10"/>
  <c r="I109" i="10"/>
  <c r="I166" i="10"/>
  <c r="Q141" i="10"/>
  <c r="Q205" i="10"/>
  <c r="Q109" i="10"/>
  <c r="Q166" i="10"/>
  <c r="M166" i="10"/>
  <c r="M109" i="10"/>
  <c r="K205" i="10"/>
  <c r="K166" i="10"/>
  <c r="K141" i="10"/>
  <c r="K109" i="10"/>
  <c r="G205" i="10"/>
  <c r="G166" i="10"/>
  <c r="G141" i="10"/>
  <c r="I227" i="10"/>
  <c r="G109" i="10"/>
  <c r="G227" i="10" l="1"/>
  <c r="Q227" i="10"/>
  <c r="M227" i="10"/>
  <c r="K227" i="10"/>
  <c r="O74" i="3"/>
  <c r="O75" i="3"/>
  <c r="Q76" i="3"/>
  <c r="M76" i="3"/>
  <c r="K76" i="3"/>
  <c r="I76" i="3"/>
  <c r="G76" i="3"/>
  <c r="O62" i="3"/>
  <c r="O63" i="3"/>
  <c r="O64" i="3"/>
  <c r="O65" i="3"/>
  <c r="O66" i="3"/>
  <c r="O67" i="3"/>
  <c r="O68" i="3"/>
  <c r="O69" i="3"/>
  <c r="Q70" i="3"/>
  <c r="M70" i="3"/>
  <c r="K70" i="3"/>
  <c r="I70" i="3"/>
  <c r="G70" i="3"/>
  <c r="O57" i="3"/>
  <c r="Q58" i="3"/>
  <c r="M58" i="3"/>
  <c r="K58" i="3"/>
  <c r="I58" i="3"/>
  <c r="G58" i="3"/>
  <c r="O38" i="3"/>
  <c r="O39" i="3"/>
  <c r="O40" i="3"/>
  <c r="O41" i="3"/>
  <c r="O42" i="3"/>
  <c r="O43" i="3"/>
  <c r="O44" i="3"/>
  <c r="O45" i="3"/>
  <c r="Q46" i="3"/>
  <c r="M46" i="3"/>
  <c r="K46" i="3"/>
  <c r="I46" i="3"/>
  <c r="G46" i="3"/>
  <c r="O28" i="3"/>
  <c r="O29" i="3"/>
  <c r="O30" i="3"/>
  <c r="O31" i="3"/>
  <c r="O32" i="3"/>
  <c r="O33" i="3"/>
  <c r="Q34" i="3"/>
  <c r="M34" i="3"/>
  <c r="K34" i="3"/>
  <c r="I34" i="3"/>
  <c r="G34" i="3"/>
  <c r="O15" i="3"/>
  <c r="O16" i="3"/>
  <c r="O17" i="3"/>
  <c r="O18" i="3"/>
  <c r="O19" i="3"/>
  <c r="O20" i="3"/>
  <c r="O21" i="3"/>
  <c r="O22" i="3"/>
  <c r="O23" i="3"/>
  <c r="Q24" i="3"/>
  <c r="M24" i="3"/>
  <c r="K24" i="3"/>
  <c r="I24" i="3"/>
  <c r="G24" i="3"/>
  <c r="Q11" i="3"/>
  <c r="M11" i="3"/>
  <c r="K11" i="3"/>
  <c r="I11" i="3"/>
  <c r="G11" i="3"/>
  <c r="K23" i="6" l="1"/>
  <c r="Q23" i="6"/>
  <c r="M23" i="6"/>
  <c r="I23" i="6"/>
  <c r="G23" i="6"/>
  <c r="E137" i="10"/>
  <c r="E23" i="6" s="1"/>
  <c r="K29" i="6"/>
  <c r="E36" i="4"/>
  <c r="I11" i="6"/>
  <c r="Q28" i="6"/>
  <c r="M28" i="6"/>
  <c r="K28" i="6"/>
  <c r="E158" i="10"/>
  <c r="E28" i="6" s="1"/>
  <c r="I11" i="4"/>
  <c r="I14" i="4" s="1"/>
  <c r="I39" i="4" s="1"/>
  <c r="I44" i="4" s="1"/>
  <c r="E14" i="4"/>
  <c r="I43" i="8"/>
  <c r="O9" i="4"/>
  <c r="O14" i="4" s="1"/>
  <c r="O39" i="4" s="1"/>
  <c r="J46" i="1"/>
  <c r="N30" i="1"/>
  <c r="I41" i="8"/>
  <c r="Q14" i="6"/>
  <c r="M14" i="6"/>
  <c r="E14" i="6"/>
  <c r="M39" i="6"/>
  <c r="K39" i="6"/>
  <c r="I39" i="6"/>
  <c r="G39" i="6"/>
  <c r="E203" i="10"/>
  <c r="O53" i="6"/>
  <c r="O57" i="6"/>
  <c r="Q38" i="6"/>
  <c r="I38" i="6"/>
  <c r="G38" i="6"/>
  <c r="Q29" i="6"/>
  <c r="M29" i="6"/>
  <c r="O152" i="10"/>
  <c r="O158" i="10" s="1"/>
  <c r="O28" i="6" s="1"/>
  <c r="Q18" i="6"/>
  <c r="M18" i="6"/>
  <c r="Q17" i="6"/>
  <c r="M17" i="6"/>
  <c r="K17" i="6"/>
  <c r="E100" i="10"/>
  <c r="G16" i="6"/>
  <c r="E77" i="10"/>
  <c r="Q15" i="6"/>
  <c r="M15" i="6"/>
  <c r="Q13" i="6"/>
  <c r="K13" i="6"/>
  <c r="Q12" i="6"/>
  <c r="K12" i="6"/>
  <c r="I12" i="6"/>
  <c r="G12" i="6"/>
  <c r="Q11" i="6"/>
  <c r="K11" i="6"/>
  <c r="R15" i="2"/>
  <c r="I19" i="8" s="1"/>
  <c r="N15" i="2"/>
  <c r="L15" i="2"/>
  <c r="J15" i="2"/>
  <c r="H15" i="2"/>
  <c r="R14" i="2"/>
  <c r="N14" i="2"/>
  <c r="N15" i="1" s="1"/>
  <c r="J14" i="2"/>
  <c r="R13" i="2"/>
  <c r="L13" i="2"/>
  <c r="L14" i="1" s="1"/>
  <c r="N12" i="2"/>
  <c r="N13" i="1" s="1"/>
  <c r="H12" i="2"/>
  <c r="H13" i="1" s="1"/>
  <c r="R11" i="2"/>
  <c r="I15" i="8" s="1"/>
  <c r="N11" i="2"/>
  <c r="N12" i="1" s="1"/>
  <c r="L11" i="2"/>
  <c r="L12" i="1" s="1"/>
  <c r="O10" i="3"/>
  <c r="N10" i="2"/>
  <c r="N11" i="1" s="1"/>
  <c r="L10" i="2"/>
  <c r="L11" i="1" s="1"/>
  <c r="L9" i="2"/>
  <c r="E24" i="3"/>
  <c r="M180" i="10"/>
  <c r="K180" i="10"/>
  <c r="G10" i="8"/>
  <c r="F37" i="1"/>
  <c r="R16" i="1"/>
  <c r="N16" i="1"/>
  <c r="P16" i="1" s="1"/>
  <c r="L16" i="1"/>
  <c r="J16" i="1"/>
  <c r="H16" i="1"/>
  <c r="F16" i="1"/>
  <c r="N31" i="1"/>
  <c r="L31" i="1"/>
  <c r="J31" i="1"/>
  <c r="H31" i="1"/>
  <c r="F31" i="1"/>
  <c r="F18" i="1"/>
  <c r="T17" i="1"/>
  <c r="Q16" i="6"/>
  <c r="G213" i="10"/>
  <c r="E213" i="10"/>
  <c r="G212" i="10"/>
  <c r="E212" i="10"/>
  <c r="G181" i="10"/>
  <c r="E181" i="10"/>
  <c r="G180" i="10"/>
  <c r="E180" i="10"/>
  <c r="E76" i="3"/>
  <c r="F15" i="2" s="1"/>
  <c r="H9" i="2"/>
  <c r="G117" i="10"/>
  <c r="E117" i="10"/>
  <c r="G116" i="10"/>
  <c r="E116" i="10"/>
  <c r="Q176" i="10"/>
  <c r="R31" i="1"/>
  <c r="H26" i="2"/>
  <c r="H18" i="1" s="1"/>
  <c r="H11" i="2"/>
  <c r="H12" i="1" s="1"/>
  <c r="P41" i="1"/>
  <c r="P43" i="1" s="1"/>
  <c r="J41" i="1"/>
  <c r="J47" i="1" s="1"/>
  <c r="R10" i="1"/>
  <c r="R26" i="2"/>
  <c r="E11" i="3"/>
  <c r="F9" i="2" s="1"/>
  <c r="G53" i="3"/>
  <c r="E53" i="3"/>
  <c r="G5" i="3"/>
  <c r="E5" i="3"/>
  <c r="I9" i="8"/>
  <c r="V24" i="10"/>
  <c r="O73" i="3"/>
  <c r="O76" i="3" s="1"/>
  <c r="E15" i="10"/>
  <c r="E11" i="6" s="1"/>
  <c r="Z24" i="10"/>
  <c r="G5" i="10"/>
  <c r="O163" i="10"/>
  <c r="I56" i="6"/>
  <c r="K56" i="6"/>
  <c r="M56" i="6"/>
  <c r="Q56" i="6"/>
  <c r="E56" i="6"/>
  <c r="G56" i="6"/>
  <c r="M7" i="7"/>
  <c r="K7" i="7"/>
  <c r="N7" i="2"/>
  <c r="L7" i="2"/>
  <c r="N10" i="1"/>
  <c r="L10" i="1"/>
  <c r="J10" i="1"/>
  <c r="H10" i="1"/>
  <c r="E7" i="4"/>
  <c r="F6" i="4"/>
  <c r="G6" i="4"/>
  <c r="M7" i="5"/>
  <c r="K7" i="5"/>
  <c r="F7" i="7"/>
  <c r="G7" i="7"/>
  <c r="F8" i="7"/>
  <c r="G8" i="7"/>
  <c r="E8" i="7"/>
  <c r="G61" i="6"/>
  <c r="G50" i="6"/>
  <c r="E50" i="6"/>
  <c r="G49" i="6"/>
  <c r="E49" i="6"/>
  <c r="G8" i="6"/>
  <c r="E8" i="6"/>
  <c r="G7" i="6"/>
  <c r="E7" i="6"/>
  <c r="M5" i="10"/>
  <c r="M116" i="10" s="1"/>
  <c r="K5" i="10"/>
  <c r="K84" i="10" s="1"/>
  <c r="G149" i="10"/>
  <c r="E149" i="10"/>
  <c r="G148" i="10"/>
  <c r="E148" i="10"/>
  <c r="G85" i="10"/>
  <c r="E85" i="10"/>
  <c r="G84" i="10"/>
  <c r="E84" i="10"/>
  <c r="G46" i="10"/>
  <c r="E46" i="10"/>
  <c r="G45" i="10"/>
  <c r="E45" i="10"/>
  <c r="G6" i="10"/>
  <c r="E6" i="10"/>
  <c r="F7" i="5"/>
  <c r="G7" i="5"/>
  <c r="F8" i="5"/>
  <c r="G8" i="5"/>
  <c r="E8" i="5"/>
  <c r="E5" i="10"/>
  <c r="M7" i="6"/>
  <c r="M49" i="6" s="1"/>
  <c r="K7" i="6"/>
  <c r="K49" i="6" s="1"/>
  <c r="G7" i="2"/>
  <c r="H7" i="2"/>
  <c r="G8" i="2"/>
  <c r="H8" i="2"/>
  <c r="F8" i="2"/>
  <c r="E67" i="10"/>
  <c r="E15" i="6" s="1"/>
  <c r="M53" i="3"/>
  <c r="K53" i="3"/>
  <c r="O20" i="5"/>
  <c r="O192" i="10"/>
  <c r="O203" i="10" s="1"/>
  <c r="H10" i="2"/>
  <c r="H11" i="1" s="1"/>
  <c r="F10" i="2"/>
  <c r="F11" i="1"/>
  <c r="E173" i="10"/>
  <c r="O37" i="3"/>
  <c r="O46" i="3" s="1"/>
  <c r="I14" i="6"/>
  <c r="O119" i="10"/>
  <c r="O132" i="10" s="1"/>
  <c r="E132" i="10"/>
  <c r="G14" i="6"/>
  <c r="Q61" i="6"/>
  <c r="Q52" i="6"/>
  <c r="Q53" i="6"/>
  <c r="Q54" i="6"/>
  <c r="Q55" i="6"/>
  <c r="Q57" i="6"/>
  <c r="Q24" i="6"/>
  <c r="Q33" i="6"/>
  <c r="Q34" i="6"/>
  <c r="O216" i="10"/>
  <c r="O222" i="10" s="1"/>
  <c r="O54" i="6"/>
  <c r="O55" i="6"/>
  <c r="O184" i="10"/>
  <c r="O189" i="10" s="1"/>
  <c r="O161" i="10"/>
  <c r="O135" i="10"/>
  <c r="O139" i="10"/>
  <c r="O24" i="6" s="1"/>
  <c r="O9" i="10"/>
  <c r="O18" i="10"/>
  <c r="O31" i="10" s="1"/>
  <c r="O34" i="10"/>
  <c r="O49" i="10"/>
  <c r="O59" i="10" s="1"/>
  <c r="O62" i="10"/>
  <c r="O67" i="10" s="1"/>
  <c r="O70" i="10"/>
  <c r="O88" i="10"/>
  <c r="O100" i="10" s="1"/>
  <c r="O103" i="10"/>
  <c r="O107" i="10" s="1"/>
  <c r="O18" i="6" s="1"/>
  <c r="O169" i="10"/>
  <c r="O33" i="6" s="1"/>
  <c r="O171" i="10"/>
  <c r="M52" i="6"/>
  <c r="M53" i="6"/>
  <c r="M54" i="6"/>
  <c r="M55" i="6"/>
  <c r="M57" i="6"/>
  <c r="M24" i="6"/>
  <c r="M11" i="6"/>
  <c r="M12" i="6"/>
  <c r="M13" i="6"/>
  <c r="M16" i="6"/>
  <c r="M33" i="6"/>
  <c r="M34" i="6"/>
  <c r="K61" i="6"/>
  <c r="L26" i="2" s="1"/>
  <c r="L18" i="1" s="1"/>
  <c r="K52" i="6"/>
  <c r="K53" i="6"/>
  <c r="K54" i="6"/>
  <c r="K55" i="6"/>
  <c r="K57" i="6"/>
  <c r="K24" i="6"/>
  <c r="K15" i="6"/>
  <c r="K33" i="6"/>
  <c r="K34" i="6"/>
  <c r="I52" i="6"/>
  <c r="I53" i="6"/>
  <c r="I54" i="6"/>
  <c r="I55" i="6"/>
  <c r="I57" i="6"/>
  <c r="I28" i="6"/>
  <c r="I24" i="6"/>
  <c r="I15" i="6"/>
  <c r="I17" i="6"/>
  <c r="I33" i="6"/>
  <c r="I34" i="6"/>
  <c r="I61" i="6"/>
  <c r="J26" i="2" s="1"/>
  <c r="G52" i="6"/>
  <c r="G53" i="6"/>
  <c r="G54" i="6"/>
  <c r="G55" i="6"/>
  <c r="G57" i="6"/>
  <c r="G28" i="6"/>
  <c r="G24" i="6"/>
  <c r="G13" i="6"/>
  <c r="G15" i="6"/>
  <c r="G17" i="6"/>
  <c r="G18" i="6"/>
  <c r="G33" i="6"/>
  <c r="G34" i="6"/>
  <c r="R12" i="2"/>
  <c r="R13" i="1" s="1"/>
  <c r="O61" i="3"/>
  <c r="O70" i="3" s="1"/>
  <c r="O27" i="3"/>
  <c r="O34" i="3" s="1"/>
  <c r="O14" i="3"/>
  <c r="O24" i="3" s="1"/>
  <c r="O9" i="3"/>
  <c r="O11" i="3" s="1"/>
  <c r="O56" i="3"/>
  <c r="O58" i="3" s="1"/>
  <c r="N13" i="2"/>
  <c r="N14" i="1" s="1"/>
  <c r="L12" i="2"/>
  <c r="L13" i="1" s="1"/>
  <c r="J12" i="2"/>
  <c r="G16" i="8" s="1"/>
  <c r="J11" i="2"/>
  <c r="G15" i="8" s="1"/>
  <c r="J9" i="2"/>
  <c r="G13" i="8" s="1"/>
  <c r="H14" i="2"/>
  <c r="H15" i="1" s="1"/>
  <c r="H13" i="2"/>
  <c r="H14" i="1" s="1"/>
  <c r="E24" i="6"/>
  <c r="E22" i="5"/>
  <c r="F30" i="1" s="1"/>
  <c r="E55" i="6"/>
  <c r="E58" i="6" s="1"/>
  <c r="F25" i="2" s="1"/>
  <c r="F28" i="1" s="1"/>
  <c r="E52" i="6"/>
  <c r="E53" i="6"/>
  <c r="E54" i="6"/>
  <c r="E57" i="6"/>
  <c r="E189" i="10"/>
  <c r="E205" i="10" s="1"/>
  <c r="E39" i="6"/>
  <c r="E164" i="10"/>
  <c r="E29" i="6" s="1"/>
  <c r="E31" i="10"/>
  <c r="E12" i="6" s="1"/>
  <c r="E38" i="10"/>
  <c r="E13" i="6" s="1"/>
  <c r="E17" i="6"/>
  <c r="E107" i="10"/>
  <c r="E18" i="6" s="1"/>
  <c r="E33" i="6"/>
  <c r="E34" i="6"/>
  <c r="E61" i="6"/>
  <c r="F26" i="2" s="1"/>
  <c r="E222" i="10"/>
  <c r="E6" i="4"/>
  <c r="O19" i="5"/>
  <c r="O22" i="5" s="1"/>
  <c r="O26" i="5" s="1"/>
  <c r="R30" i="1"/>
  <c r="R29" i="1"/>
  <c r="O21" i="7"/>
  <c r="O25" i="7" s="1"/>
  <c r="O29" i="7" s="1"/>
  <c r="N29" i="1"/>
  <c r="L29" i="1"/>
  <c r="L30" i="1"/>
  <c r="J29" i="1"/>
  <c r="H29" i="1"/>
  <c r="F29" i="1"/>
  <c r="O10" i="7"/>
  <c r="O16" i="7" s="1"/>
  <c r="F10" i="1"/>
  <c r="E34" i="3"/>
  <c r="F11" i="2"/>
  <c r="F12" i="1" s="1"/>
  <c r="E46" i="3"/>
  <c r="F12" i="2" s="1"/>
  <c r="F13" i="1" s="1"/>
  <c r="E58" i="3"/>
  <c r="F13" i="2" s="1"/>
  <c r="F14" i="1" s="1"/>
  <c r="E70" i="3"/>
  <c r="F14" i="2" s="1"/>
  <c r="F15" i="1" s="1"/>
  <c r="Q5" i="10"/>
  <c r="Q84" i="10" s="1"/>
  <c r="I4" i="10"/>
  <c r="I211" i="10" s="1"/>
  <c r="A2" i="10"/>
  <c r="A144" i="10" s="1"/>
  <c r="Q144" i="10"/>
  <c r="Q80" i="10"/>
  <c r="Q41" i="10"/>
  <c r="Q112" i="10"/>
  <c r="Q2" i="10"/>
  <c r="Q7" i="6"/>
  <c r="Q49" i="6" s="1"/>
  <c r="I6" i="6"/>
  <c r="I48" i="6" s="1"/>
  <c r="Q5" i="3"/>
  <c r="Q53" i="3" s="1"/>
  <c r="I4" i="3"/>
  <c r="I52" i="3" s="1"/>
  <c r="A2" i="6"/>
  <c r="A44" i="6" s="1"/>
  <c r="A2" i="3"/>
  <c r="A49" i="3"/>
  <c r="P46" i="1"/>
  <c r="Q6" i="4"/>
  <c r="I5" i="4"/>
  <c r="I6" i="5"/>
  <c r="Q7" i="5"/>
  <c r="E7" i="5"/>
  <c r="Q7" i="7"/>
  <c r="I6" i="7"/>
  <c r="E7" i="7"/>
  <c r="R7" i="2"/>
  <c r="J6" i="2"/>
  <c r="F7" i="2"/>
  <c r="A2" i="4"/>
  <c r="A2" i="5"/>
  <c r="A2" i="7"/>
  <c r="A2" i="2"/>
  <c r="T2" i="2"/>
  <c r="Q2" i="4"/>
  <c r="M40" i="8"/>
  <c r="I42" i="8"/>
  <c r="T2" i="1"/>
  <c r="Q2" i="5"/>
  <c r="Q2" i="7"/>
  <c r="Q44" i="6"/>
  <c r="Q2" i="6"/>
  <c r="Q49" i="3"/>
  <c r="Q2" i="3"/>
  <c r="E16" i="7"/>
  <c r="E25" i="7"/>
  <c r="R42" i="1"/>
  <c r="O52" i="6"/>
  <c r="J13" i="2"/>
  <c r="G17" i="8" s="1"/>
  <c r="I22" i="6"/>
  <c r="G11" i="6"/>
  <c r="G29" i="6"/>
  <c r="I29" i="6"/>
  <c r="Q30" i="6"/>
  <c r="R22" i="2" s="1"/>
  <c r="L14" i="2"/>
  <c r="L15" i="1" s="1"/>
  <c r="J13" i="1"/>
  <c r="R9" i="2"/>
  <c r="T9" i="2" s="1"/>
  <c r="J9" i="1"/>
  <c r="Q45" i="10"/>
  <c r="K22" i="6"/>
  <c r="M35" i="6"/>
  <c r="N23" i="2" s="1"/>
  <c r="N26" i="1" s="1"/>
  <c r="I18" i="6"/>
  <c r="G22" i="6"/>
  <c r="M38" i="6"/>
  <c r="J43" i="1"/>
  <c r="O225" i="10"/>
  <c r="O61" i="6" s="1"/>
  <c r="P26" i="2" s="1"/>
  <c r="M61" i="6"/>
  <c r="N26" i="2" s="1"/>
  <c r="N18" i="1" s="1"/>
  <c r="G42" i="8"/>
  <c r="M41" i="8"/>
  <c r="G41" i="8"/>
  <c r="Q39" i="6"/>
  <c r="I16" i="6"/>
  <c r="K16" i="6"/>
  <c r="J30" i="1"/>
  <c r="Q148" i="10"/>
  <c r="O56" i="6"/>
  <c r="M22" i="6"/>
  <c r="M40" i="6" l="1"/>
  <c r="N24" i="2" s="1"/>
  <c r="N27" i="1" s="1"/>
  <c r="M84" i="10"/>
  <c r="K148" i="10"/>
  <c r="K212" i="10"/>
  <c r="K45" i="10"/>
  <c r="K116" i="10"/>
  <c r="I83" i="10"/>
  <c r="P10" i="1"/>
  <c r="I179" i="10"/>
  <c r="I147" i="10"/>
  <c r="M45" i="8"/>
  <c r="I44" i="10"/>
  <c r="G35" i="6"/>
  <c r="H23" i="2" s="1"/>
  <c r="H26" i="1" s="1"/>
  <c r="O164" i="10"/>
  <c r="O166" i="10" s="1"/>
  <c r="I115" i="10"/>
  <c r="E166" i="10"/>
  <c r="E35" i="6"/>
  <c r="F23" i="2" s="1"/>
  <c r="F26" i="1" s="1"/>
  <c r="P47" i="1"/>
  <c r="R47" i="1" s="1"/>
  <c r="T16" i="1"/>
  <c r="P14" i="1"/>
  <c r="P29" i="1"/>
  <c r="P18" i="1"/>
  <c r="Q35" i="6"/>
  <c r="R23" i="2" s="1"/>
  <c r="I27" i="8" s="1"/>
  <c r="M30" i="6"/>
  <c r="N22" i="2" s="1"/>
  <c r="N25" i="1" s="1"/>
  <c r="O205" i="10"/>
  <c r="K35" i="6"/>
  <c r="L23" i="2" s="1"/>
  <c r="L26" i="1" s="1"/>
  <c r="P26" i="1" s="1"/>
  <c r="P15" i="1"/>
  <c r="P13" i="1"/>
  <c r="P12" i="1"/>
  <c r="P11" i="1"/>
  <c r="G44" i="4"/>
  <c r="R46" i="1"/>
  <c r="H30" i="1"/>
  <c r="P30" i="1"/>
  <c r="T30" i="1"/>
  <c r="E29" i="7"/>
  <c r="E34" i="7" s="1"/>
  <c r="G32" i="7" s="1"/>
  <c r="G34" i="7" s="1"/>
  <c r="T10" i="1"/>
  <c r="O77" i="10"/>
  <c r="O16" i="6" s="1"/>
  <c r="I58" i="6"/>
  <c r="I35" i="6"/>
  <c r="J23" i="2" s="1"/>
  <c r="G27" i="8" s="1"/>
  <c r="O38" i="10"/>
  <c r="O13" i="6" s="1"/>
  <c r="O34" i="6"/>
  <c r="O35" i="6" s="1"/>
  <c r="P23" i="2" s="1"/>
  <c r="O173" i="10"/>
  <c r="M212" i="10"/>
  <c r="O15" i="10"/>
  <c r="O11" i="6" s="1"/>
  <c r="E38" i="6"/>
  <c r="E40" i="6" s="1"/>
  <c r="F24" i="2" s="1"/>
  <c r="F27" i="1" s="1"/>
  <c r="O137" i="10"/>
  <c r="O23" i="6" s="1"/>
  <c r="G40" i="6"/>
  <c r="H24" i="2" s="1"/>
  <c r="H27" i="1" s="1"/>
  <c r="I30" i="6"/>
  <c r="J22" i="2" s="1"/>
  <c r="J25" i="1" s="1"/>
  <c r="T31" i="1"/>
  <c r="P31" i="1"/>
  <c r="O58" i="6"/>
  <c r="P25" i="2" s="1"/>
  <c r="M58" i="6"/>
  <c r="N25" i="2" s="1"/>
  <c r="N28" i="1" s="1"/>
  <c r="O39" i="6"/>
  <c r="I40" i="6"/>
  <c r="J24" i="2" s="1"/>
  <c r="G28" i="8" s="1"/>
  <c r="K30" i="6"/>
  <c r="L22" i="2" s="1"/>
  <c r="L25" i="1" s="1"/>
  <c r="G30" i="6"/>
  <c r="H22" i="2" s="1"/>
  <c r="H25" i="1" s="1"/>
  <c r="E30" i="6"/>
  <c r="F22" i="2" s="1"/>
  <c r="F25" i="1" s="1"/>
  <c r="M25" i="6"/>
  <c r="N21" i="2" s="1"/>
  <c r="N24" i="1" s="1"/>
  <c r="K25" i="6"/>
  <c r="L21" i="2" s="1"/>
  <c r="L24" i="1" s="1"/>
  <c r="Q22" i="6"/>
  <c r="Q25" i="6" s="1"/>
  <c r="R21" i="2" s="1"/>
  <c r="I25" i="8" s="1"/>
  <c r="O17" i="6"/>
  <c r="O15" i="6"/>
  <c r="O12" i="6"/>
  <c r="Q19" i="6"/>
  <c r="R20" i="2" s="1"/>
  <c r="R23" i="1" s="1"/>
  <c r="M66" i="6"/>
  <c r="T12" i="2"/>
  <c r="J12" i="1"/>
  <c r="I17" i="8"/>
  <c r="T13" i="2"/>
  <c r="R41" i="1"/>
  <c r="L17" i="2"/>
  <c r="L9" i="1"/>
  <c r="L19" i="1" s="1"/>
  <c r="H9" i="1"/>
  <c r="H19" i="1" s="1"/>
  <c r="H17" i="2"/>
  <c r="Q212" i="10"/>
  <c r="Q180" i="10"/>
  <c r="G58" i="6"/>
  <c r="Q58" i="6"/>
  <c r="R25" i="2" s="1"/>
  <c r="J10" i="2"/>
  <c r="I79" i="3"/>
  <c r="I84" i="3" s="1"/>
  <c r="R12" i="1"/>
  <c r="T11" i="2"/>
  <c r="E39" i="4"/>
  <c r="E44" i="4" s="1"/>
  <c r="I25" i="6"/>
  <c r="J21" i="2" s="1"/>
  <c r="G30" i="8"/>
  <c r="J18" i="1"/>
  <c r="J25" i="2"/>
  <c r="G19" i="6"/>
  <c r="H20" i="2" s="1"/>
  <c r="J27" i="1"/>
  <c r="K14" i="6"/>
  <c r="J26" i="1"/>
  <c r="I13" i="6"/>
  <c r="I19" i="6" s="1"/>
  <c r="J20" i="2" s="1"/>
  <c r="E16" i="6"/>
  <c r="E19" i="6" s="1"/>
  <c r="E109" i="10"/>
  <c r="K18" i="6"/>
  <c r="G18" i="8"/>
  <c r="J15" i="1"/>
  <c r="F9" i="1"/>
  <c r="F19" i="1" s="1"/>
  <c r="F17" i="2"/>
  <c r="T15" i="2"/>
  <c r="G19" i="8"/>
  <c r="K58" i="6"/>
  <c r="R18" i="1"/>
  <c r="T26" i="2"/>
  <c r="M19" i="6"/>
  <c r="N20" i="2" s="1"/>
  <c r="O22" i="6"/>
  <c r="G25" i="6"/>
  <c r="H21" i="2" s="1"/>
  <c r="H24" i="1" s="1"/>
  <c r="E79" i="3"/>
  <c r="E84" i="3" s="1"/>
  <c r="O14" i="6"/>
  <c r="E141" i="10"/>
  <c r="E22" i="6"/>
  <c r="E25" i="6" s="1"/>
  <c r="F21" i="2" s="1"/>
  <c r="F24" i="1" s="1"/>
  <c r="R14" i="1"/>
  <c r="A112" i="10"/>
  <c r="A80" i="10"/>
  <c r="T13" i="1"/>
  <c r="A41" i="10"/>
  <c r="K38" i="6"/>
  <c r="K40" i="6" s="1"/>
  <c r="L24" i="2" s="1"/>
  <c r="L27" i="1" s="1"/>
  <c r="E26" i="5"/>
  <c r="E31" i="5" s="1"/>
  <c r="G29" i="5" s="1"/>
  <c r="G31" i="5" s="1"/>
  <c r="P13" i="2"/>
  <c r="P9" i="2"/>
  <c r="G79" i="3"/>
  <c r="G84" i="3" s="1"/>
  <c r="J14" i="1"/>
  <c r="K79" i="3"/>
  <c r="K84" i="3" s="1"/>
  <c r="P15" i="2"/>
  <c r="M45" i="10"/>
  <c r="R43" i="1"/>
  <c r="T29" i="1"/>
  <c r="M148" i="10"/>
  <c r="Q40" i="6"/>
  <c r="R24" i="2" s="1"/>
  <c r="R27" i="1" s="1"/>
  <c r="Q47" i="4"/>
  <c r="G43" i="8"/>
  <c r="I16" i="8"/>
  <c r="I18" i="8"/>
  <c r="T14" i="2"/>
  <c r="R15" i="1"/>
  <c r="P14" i="2"/>
  <c r="P12" i="2"/>
  <c r="P11" i="2"/>
  <c r="P10" i="2"/>
  <c r="M79" i="3"/>
  <c r="N9" i="2"/>
  <c r="I13" i="8"/>
  <c r="K13" i="8" s="1"/>
  <c r="R9" i="1"/>
  <c r="T9" i="1" s="1"/>
  <c r="Q79" i="3"/>
  <c r="R10" i="2"/>
  <c r="R17" i="2" s="1"/>
  <c r="I30" i="8"/>
  <c r="R25" i="1"/>
  <c r="I26" i="8"/>
  <c r="P27" i="1" l="1"/>
  <c r="G26" i="8"/>
  <c r="T12" i="1"/>
  <c r="T22" i="2"/>
  <c r="T23" i="2"/>
  <c r="R26" i="1"/>
  <c r="T26" i="1" s="1"/>
  <c r="P25" i="1"/>
  <c r="K32" i="7"/>
  <c r="H56" i="1"/>
  <c r="I32" i="7"/>
  <c r="I34" i="7" s="1"/>
  <c r="O32" i="7"/>
  <c r="I24" i="8"/>
  <c r="O109" i="10"/>
  <c r="O25" i="6"/>
  <c r="P21" i="2" s="1"/>
  <c r="O141" i="10"/>
  <c r="I28" i="8"/>
  <c r="T25" i="1"/>
  <c r="P24" i="1"/>
  <c r="O19" i="6"/>
  <c r="P20" i="2" s="1"/>
  <c r="T18" i="1"/>
  <c r="T21" i="2"/>
  <c r="R24" i="1"/>
  <c r="G66" i="6"/>
  <c r="I232" i="10"/>
  <c r="K19" i="6"/>
  <c r="L20" i="2" s="1"/>
  <c r="L23" i="1" s="1"/>
  <c r="E227" i="10"/>
  <c r="E232" i="10" s="1"/>
  <c r="T20" i="2"/>
  <c r="T15" i="1"/>
  <c r="P17" i="2"/>
  <c r="F20" i="2"/>
  <c r="E63" i="6"/>
  <c r="G25" i="8"/>
  <c r="J24" i="1"/>
  <c r="N28" i="2"/>
  <c r="N23" i="1"/>
  <c r="N32" i="1" s="1"/>
  <c r="H25" i="2"/>
  <c r="H28" i="1" s="1"/>
  <c r="G63" i="6"/>
  <c r="Q63" i="6"/>
  <c r="M63" i="6"/>
  <c r="M67" i="6" s="1"/>
  <c r="I29" i="8"/>
  <c r="T25" i="2"/>
  <c r="R28" i="1"/>
  <c r="J23" i="1"/>
  <c r="G24" i="8"/>
  <c r="J28" i="2"/>
  <c r="O29" i="6"/>
  <c r="O30" i="6" s="1"/>
  <c r="P22" i="2" s="1"/>
  <c r="I63" i="6"/>
  <c r="J28" i="1"/>
  <c r="G29" i="8"/>
  <c r="H23" i="1"/>
  <c r="R28" i="2"/>
  <c r="R31" i="2" s="1"/>
  <c r="L25" i="2"/>
  <c r="L28" i="1" s="1"/>
  <c r="P28" i="1" s="1"/>
  <c r="O79" i="3"/>
  <c r="T24" i="2"/>
  <c r="H55" i="1"/>
  <c r="O29" i="5"/>
  <c r="O31" i="5" s="1"/>
  <c r="I29" i="5"/>
  <c r="I31" i="5" s="1"/>
  <c r="K29" i="5"/>
  <c r="K31" i="5" s="1"/>
  <c r="M29" i="5" s="1"/>
  <c r="M31" i="5" s="1"/>
  <c r="T14" i="1"/>
  <c r="O38" i="6"/>
  <c r="O40" i="6" s="1"/>
  <c r="J11" i="1"/>
  <c r="J19" i="1" s="1"/>
  <c r="G14" i="8"/>
  <c r="G20" i="8" s="1"/>
  <c r="J17" i="2"/>
  <c r="T27" i="1"/>
  <c r="Q66" i="6"/>
  <c r="O47" i="4"/>
  <c r="O48" i="4" s="1"/>
  <c r="Q46" i="4" s="1"/>
  <c r="E43" i="8" s="1"/>
  <c r="K43" i="8" s="1"/>
  <c r="N17" i="2"/>
  <c r="N9" i="1"/>
  <c r="R11" i="1"/>
  <c r="I14" i="8"/>
  <c r="I20" i="8" s="1"/>
  <c r="T10" i="2"/>
  <c r="G40" i="8"/>
  <c r="G45" i="8" s="1"/>
  <c r="T28" i="1" l="1"/>
  <c r="T24" i="1"/>
  <c r="I34" i="8"/>
  <c r="O227" i="10"/>
  <c r="O66" i="6" s="1"/>
  <c r="O34" i="7"/>
  <c r="P56" i="1" s="1"/>
  <c r="K34" i="7"/>
  <c r="M32" i="7" s="1"/>
  <c r="M34" i="7" s="1"/>
  <c r="K63" i="6"/>
  <c r="G232" i="10"/>
  <c r="I66" i="6"/>
  <c r="I67" i="6" s="1"/>
  <c r="E66" i="6"/>
  <c r="N31" i="2"/>
  <c r="E67" i="6"/>
  <c r="G67" i="6"/>
  <c r="J31" i="2"/>
  <c r="T17" i="2"/>
  <c r="Q67" i="6"/>
  <c r="P55" i="1"/>
  <c r="Q29" i="5"/>
  <c r="K232" i="10"/>
  <c r="K66" i="6"/>
  <c r="H28" i="2"/>
  <c r="H31" i="2" s="1"/>
  <c r="P24" i="2"/>
  <c r="P28" i="2" s="1"/>
  <c r="P31" i="2" s="1"/>
  <c r="O63" i="6"/>
  <c r="P23" i="1"/>
  <c r="P32" i="1" s="1"/>
  <c r="L32" i="1"/>
  <c r="L34" i="1" s="1"/>
  <c r="F28" i="2"/>
  <c r="F31" i="2" s="1"/>
  <c r="F36" i="2" s="1"/>
  <c r="H34" i="2" s="1"/>
  <c r="F23" i="1"/>
  <c r="F32" i="1" s="1"/>
  <c r="F34" i="1" s="1"/>
  <c r="F39" i="1" s="1"/>
  <c r="H37" i="1" s="1"/>
  <c r="I40" i="8"/>
  <c r="I45" i="8" s="1"/>
  <c r="R32" i="1"/>
  <c r="T28" i="2"/>
  <c r="H32" i="1"/>
  <c r="H34" i="1" s="1"/>
  <c r="K20" i="8"/>
  <c r="G31" i="8"/>
  <c r="J32" i="1"/>
  <c r="J34" i="1" s="1"/>
  <c r="T23" i="1"/>
  <c r="L28" i="2"/>
  <c r="L31" i="2" s="1"/>
  <c r="Q48" i="4"/>
  <c r="N19" i="1"/>
  <c r="N34" i="1" s="1"/>
  <c r="P9" i="1"/>
  <c r="P19" i="1" s="1"/>
  <c r="T11" i="1"/>
  <c r="R19" i="1"/>
  <c r="K31" i="8" l="1"/>
  <c r="Q32" i="7"/>
  <c r="E41" i="8" s="1"/>
  <c r="K41" i="8" s="1"/>
  <c r="K67" i="6"/>
  <c r="O67" i="6"/>
  <c r="P34" i="1"/>
  <c r="T32" i="1"/>
  <c r="H36" i="2"/>
  <c r="P34" i="2" s="1"/>
  <c r="P36" i="2" s="1"/>
  <c r="G34" i="8"/>
  <c r="H39" i="1"/>
  <c r="E42" i="8"/>
  <c r="K42" i="8" s="1"/>
  <c r="Q31" i="5"/>
  <c r="R55" i="1" s="1"/>
  <c r="T19" i="1"/>
  <c r="R34" i="1"/>
  <c r="Q34" i="7" l="1"/>
  <c r="R56" i="1" s="1"/>
  <c r="L34" i="2"/>
  <c r="L36" i="2" s="1"/>
  <c r="N34" i="2" s="1"/>
  <c r="N36" i="2" s="1"/>
  <c r="H54" i="1"/>
  <c r="H57" i="1" s="1"/>
  <c r="J34" i="2"/>
  <c r="J36" i="2" s="1"/>
  <c r="R34" i="2"/>
  <c r="P54" i="1"/>
  <c r="P57" i="1" s="1"/>
  <c r="J37" i="1"/>
  <c r="J39" i="1" s="1"/>
  <c r="L37" i="1"/>
  <c r="L39" i="1" s="1"/>
  <c r="N37" i="1" s="1"/>
  <c r="N39" i="1" s="1"/>
  <c r="P37" i="1"/>
  <c r="P39" i="1" s="1"/>
  <c r="R37" i="1" s="1"/>
  <c r="R39" i="1" s="1"/>
  <c r="E40" i="8" l="1"/>
  <c r="R36" i="2"/>
  <c r="R38" i="2" l="1"/>
  <c r="R54" i="1"/>
  <c r="R57" i="1" s="1"/>
  <c r="K40" i="8"/>
  <c r="K45" i="8" s="1"/>
  <c r="E45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Howard Jeanson</author>
  </authors>
  <commentList>
    <comment ref="F37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Howard Jeanson:</t>
        </r>
        <r>
          <rPr>
            <sz val="8"/>
            <color indexed="81"/>
            <rFont val="Tahoma"/>
            <family val="2"/>
          </rPr>
          <t xml:space="preserve">
Does not include the Housing loan program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Howard Jeanson</author>
  </authors>
  <commentList>
    <comment ref="B37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Howard Jeanson:</t>
        </r>
        <r>
          <rPr>
            <sz val="8"/>
            <color indexed="81"/>
            <rFont val="Tahoma"/>
            <family val="2"/>
          </rPr>
          <t xml:space="preserve">
Formula</t>
        </r>
      </text>
    </comment>
    <comment ref="C69" authorId="0" shapeId="0" xr:uid="{00000000-0006-0000-0300-000002000000}">
      <text>
        <r>
          <rPr>
            <b/>
            <sz val="11"/>
            <color indexed="81"/>
            <rFont val="Tahoma"/>
            <family val="2"/>
          </rPr>
          <t>Howard Jeanson:</t>
        </r>
        <r>
          <rPr>
            <sz val="11"/>
            <color indexed="81"/>
            <rFont val="Tahoma"/>
            <family val="2"/>
          </rPr>
          <t xml:space="preserve">
Do not budget for lottery credits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Howard Jeanson</author>
  </authors>
  <commentList>
    <comment ref="I61" authorId="0" shapeId="0" xr:uid="{00000000-0006-0000-0400-000001000000}">
      <text>
        <r>
          <rPr>
            <b/>
            <sz val="11"/>
            <color indexed="81"/>
            <rFont val="Tahoma"/>
            <family val="2"/>
          </rPr>
          <t>Howard Jeanson:</t>
        </r>
        <r>
          <rPr>
            <sz val="11"/>
            <color indexed="81"/>
            <rFont val="Tahoma"/>
            <family val="2"/>
          </rPr>
          <t xml:space="preserve">
2012 scheduled  repayment from amortization schedules for non-TIF debt issues</t>
        </r>
      </text>
    </comment>
  </commentList>
</comments>
</file>

<file path=xl/sharedStrings.xml><?xml version="1.0" encoding="utf-8"?>
<sst xmlns="http://schemas.openxmlformats.org/spreadsheetml/2006/main" count="597" uniqueCount="320">
  <si>
    <t>Village of Endeavor</t>
  </si>
  <si>
    <t>Endeavor, Wisconsin</t>
  </si>
  <si>
    <t>%</t>
  </si>
  <si>
    <t>Actual</t>
  </si>
  <si>
    <t>Budget</t>
  </si>
  <si>
    <t>Change</t>
  </si>
  <si>
    <t>Revenues:</t>
  </si>
  <si>
    <t>Taxes</t>
  </si>
  <si>
    <t>Intergovernmental</t>
  </si>
  <si>
    <t>Miscellaneous</t>
  </si>
  <si>
    <t>Total revenues</t>
  </si>
  <si>
    <t>Expenditures:</t>
  </si>
  <si>
    <t>Current:</t>
  </si>
  <si>
    <t>Total expenditures</t>
  </si>
  <si>
    <t>Net Surplus (Deficit)</t>
  </si>
  <si>
    <t>Balance</t>
  </si>
  <si>
    <t>Revenues</t>
  </si>
  <si>
    <t>Expenditures</t>
  </si>
  <si>
    <t>General Fund</t>
  </si>
  <si>
    <t>$</t>
  </si>
  <si>
    <t>TIF District</t>
  </si>
  <si>
    <t>Total general property taxes</t>
  </si>
  <si>
    <t>Equalized value TID out</t>
  </si>
  <si>
    <t>Equalized tax rate</t>
  </si>
  <si>
    <t>Assessed Value TID out</t>
  </si>
  <si>
    <t>Assessed tax rate per $1,000</t>
  </si>
  <si>
    <t>General Government</t>
  </si>
  <si>
    <t>Public Safety</t>
  </si>
  <si>
    <t>Public Works</t>
  </si>
  <si>
    <t>Health and Human Services</t>
  </si>
  <si>
    <t>EXPENDITURES:</t>
  </si>
  <si>
    <t xml:space="preserve"> </t>
  </si>
  <si>
    <t>Village Board</t>
  </si>
  <si>
    <t>Donations</t>
  </si>
  <si>
    <t>Clerk/Treasurer Salary</t>
  </si>
  <si>
    <t>Elections</t>
  </si>
  <si>
    <t>Engineering</t>
  </si>
  <si>
    <t>Legal</t>
  </si>
  <si>
    <t>Assessor</t>
  </si>
  <si>
    <t>Contingency Fund</t>
  </si>
  <si>
    <t>Insurance</t>
  </si>
  <si>
    <t>Fire District</t>
  </si>
  <si>
    <t>Park</t>
  </si>
  <si>
    <t>Library</t>
  </si>
  <si>
    <t>REVENUES</t>
  </si>
  <si>
    <t>State Shared Revenues</t>
  </si>
  <si>
    <t>Transportation Aid</t>
  </si>
  <si>
    <t>Fire Dues</t>
  </si>
  <si>
    <t>Computer Aid</t>
  </si>
  <si>
    <t>Liquor Licenses</t>
  </si>
  <si>
    <t>Operator Licenses</t>
  </si>
  <si>
    <t>Dog Licenses</t>
  </si>
  <si>
    <t xml:space="preserve">Misc </t>
  </si>
  <si>
    <t>Copies</t>
  </si>
  <si>
    <t>REVENUES:</t>
  </si>
  <si>
    <t>User Fees</t>
  </si>
  <si>
    <t>Late Fees</t>
  </si>
  <si>
    <t>OPERATING EXPENSES:</t>
  </si>
  <si>
    <t>Utilities</t>
  </si>
  <si>
    <t>Telephone</t>
  </si>
  <si>
    <t>New Equipment</t>
  </si>
  <si>
    <t>TAXES</t>
  </si>
  <si>
    <t>INTERGOVERNMENTAL</t>
  </si>
  <si>
    <t>Estimate</t>
  </si>
  <si>
    <t>Total</t>
  </si>
  <si>
    <t>Tax Levy</t>
  </si>
  <si>
    <t>Total Revenues</t>
  </si>
  <si>
    <t>LICENSES &amp; FEES</t>
  </si>
  <si>
    <t>MISCELLANEOUS</t>
  </si>
  <si>
    <t>Other</t>
  </si>
  <si>
    <t>PAGE 2</t>
  </si>
  <si>
    <t>GENERAL FUND SUMMARY</t>
  </si>
  <si>
    <t xml:space="preserve">     TOTAL REVENUES</t>
  </si>
  <si>
    <t>GENERAL GOVERNMENT</t>
  </si>
  <si>
    <t>PUBLIC SAFETY</t>
  </si>
  <si>
    <t>PUBLIC WORKS</t>
  </si>
  <si>
    <t xml:space="preserve">     TOTAL EXPENDITURES</t>
  </si>
  <si>
    <t xml:space="preserve">     EXCESS OF REVENUES OVER</t>
  </si>
  <si>
    <t xml:space="preserve">     (UNDER) EXPENDITURES</t>
  </si>
  <si>
    <t>Fund Balance:</t>
  </si>
  <si>
    <t xml:space="preserve"> Beginning of Period</t>
  </si>
  <si>
    <t xml:space="preserve"> End of Period</t>
  </si>
  <si>
    <t>VILLAGE OF ENDEAVOR</t>
  </si>
  <si>
    <t>GENERAL FUND REVENUES</t>
  </si>
  <si>
    <t>FICA</t>
  </si>
  <si>
    <t>Total Expenditures</t>
  </si>
  <si>
    <t>UNCLASSIFIED</t>
  </si>
  <si>
    <t>Building Inspection</t>
  </si>
  <si>
    <t>RECREATION AND EDUCATION</t>
  </si>
  <si>
    <t>HEALTH AND HUMAN SVCS</t>
  </si>
  <si>
    <t>Cemetery</t>
  </si>
  <si>
    <t>GENERAL FUND EXPENDITURES</t>
  </si>
  <si>
    <t>TIF FUND</t>
  </si>
  <si>
    <t>Transfer from TIF</t>
  </si>
  <si>
    <t>DEBT SERVICE</t>
  </si>
  <si>
    <t>DEBT SERVICE FUND</t>
  </si>
  <si>
    <t>REVENUES &amp; OTHER SOURCES:</t>
  </si>
  <si>
    <t>Excess of Revenues and</t>
  </si>
  <si>
    <t>Other Sources Over</t>
  </si>
  <si>
    <t>(Under) Expenditures</t>
  </si>
  <si>
    <t>TIF Increment</t>
  </si>
  <si>
    <t>Transfer to Debt Service Fund</t>
  </si>
  <si>
    <t>CHARGES FOR SERVICES</t>
  </si>
  <si>
    <t>INTEREST EARNINGS</t>
  </si>
  <si>
    <t>Investments</t>
  </si>
  <si>
    <t>Interest earnings</t>
  </si>
  <si>
    <t>Recreation and Education</t>
  </si>
  <si>
    <t>Unclassified</t>
  </si>
  <si>
    <t>Debt Service</t>
  </si>
  <si>
    <t>SUMMARY OF ALL FUNDS</t>
  </si>
  <si>
    <t>Spec Assess Letters</t>
  </si>
  <si>
    <t>Licenses and Fees</t>
  </si>
  <si>
    <t>Charges for Services</t>
  </si>
  <si>
    <t>Interest Earnings</t>
  </si>
  <si>
    <t>PAGE 3</t>
  </si>
  <si>
    <t>PAGE 4</t>
  </si>
  <si>
    <t>PAGE 5</t>
  </si>
  <si>
    <t>PAGE 6</t>
  </si>
  <si>
    <t>PAGE 7</t>
  </si>
  <si>
    <t>PAGE 8</t>
  </si>
  <si>
    <t>PAGE 1</t>
  </si>
  <si>
    <t>Beginning of Period</t>
  </si>
  <si>
    <t>End of Period</t>
  </si>
  <si>
    <t>Proposed</t>
  </si>
  <si>
    <t>Excess of Revenues</t>
  </si>
  <si>
    <t>Over (Under) Expenditures</t>
  </si>
  <si>
    <t>Charges for services</t>
  </si>
  <si>
    <t>Property</t>
  </si>
  <si>
    <t>Tax</t>
  </si>
  <si>
    <t>Contribution</t>
  </si>
  <si>
    <t>SEWER UTILITY</t>
  </si>
  <si>
    <t>Total Expenses</t>
  </si>
  <si>
    <t>PAGE 9</t>
  </si>
  <si>
    <t>TIF Expenditures</t>
  </si>
  <si>
    <t>Debt Service Fund</t>
  </si>
  <si>
    <t>TIF Fund</t>
  </si>
  <si>
    <t>Village Hall Operations</t>
  </si>
  <si>
    <t xml:space="preserve">Sewer/Admin </t>
  </si>
  <si>
    <t>Excess of Revenues Over</t>
  </si>
  <si>
    <t xml:space="preserve"> (Under) Expenditures</t>
  </si>
  <si>
    <t>Charges For Services</t>
  </si>
  <si>
    <t>Assessment ratio</t>
  </si>
  <si>
    <t>Depreciation</t>
  </si>
  <si>
    <t>Loans</t>
  </si>
  <si>
    <t>OTHER FINANCING SOURCES</t>
  </si>
  <si>
    <t>Long-term Debt Proceeds</t>
  </si>
  <si>
    <t>Other Financing Sources</t>
  </si>
  <si>
    <t>Legal Notices/ Printing</t>
  </si>
  <si>
    <t>GENERAL FUND EXPENDITURE WORKSHEET</t>
  </si>
  <si>
    <t>Salaries</t>
  </si>
  <si>
    <t>Dues and memberships</t>
  </si>
  <si>
    <t>Mileage</t>
  </si>
  <si>
    <t>Meetings and conventions</t>
  </si>
  <si>
    <t>Clerk/Treasurer</t>
  </si>
  <si>
    <t>Training</t>
  </si>
  <si>
    <t>Supplies</t>
  </si>
  <si>
    <t>Legal notices</t>
  </si>
  <si>
    <t>Postage</t>
  </si>
  <si>
    <t>Equipment maintenance</t>
  </si>
  <si>
    <t>Capital outlays</t>
  </si>
  <si>
    <t>Wages</t>
  </si>
  <si>
    <t>Professional Fees</t>
  </si>
  <si>
    <t>Audit</t>
  </si>
  <si>
    <t>Assessor fees</t>
  </si>
  <si>
    <t>Plan Commission</t>
  </si>
  <si>
    <t>Fees</t>
  </si>
  <si>
    <t>Operating expenses</t>
  </si>
  <si>
    <t>Leased equipment</t>
  </si>
  <si>
    <t>Lawn/ Maintenance</t>
  </si>
  <si>
    <t>Property and liability</t>
  </si>
  <si>
    <t>Workers compensation</t>
  </si>
  <si>
    <t>Employee bonds</t>
  </si>
  <si>
    <t>Industrial Park Well</t>
  </si>
  <si>
    <t>Total general government</t>
  </si>
  <si>
    <t>Total public safety</t>
  </si>
  <si>
    <t>Road maintenance</t>
  </si>
  <si>
    <t>Snow and ice control</t>
  </si>
  <si>
    <t>Street lighting</t>
  </si>
  <si>
    <t>Street construction</t>
  </si>
  <si>
    <t>Highway and Transportation</t>
  </si>
  <si>
    <t>Refuse and Recycling</t>
  </si>
  <si>
    <t>Curb side pickup</t>
  </si>
  <si>
    <t>Recycling expenses</t>
  </si>
  <si>
    <t>Generator tax</t>
  </si>
  <si>
    <t>GENERAL GOVERNMENT - CONT</t>
  </si>
  <si>
    <t>Educational materials</t>
  </si>
  <si>
    <t>Library acquisition</t>
  </si>
  <si>
    <t>Programming</t>
  </si>
  <si>
    <t>Contingency</t>
  </si>
  <si>
    <t>Repairs and maintenance</t>
  </si>
  <si>
    <t>Total public works</t>
  </si>
  <si>
    <t>Total recreation and education</t>
  </si>
  <si>
    <t>Data processing</t>
  </si>
  <si>
    <t>Accounting assistance</t>
  </si>
  <si>
    <t>Board of appeals</t>
  </si>
  <si>
    <t>Rent</t>
  </si>
  <si>
    <t>New equipment</t>
  </si>
  <si>
    <t>Park development</t>
  </si>
  <si>
    <t>Termite control</t>
  </si>
  <si>
    <t>Transfers to Other Funds</t>
  </si>
  <si>
    <t>OTHER FINANCING USES</t>
  </si>
  <si>
    <t>TIF increment</t>
  </si>
  <si>
    <t>General government</t>
  </si>
  <si>
    <t>Public safety</t>
  </si>
  <si>
    <t>Public works</t>
  </si>
  <si>
    <t>Health and human services</t>
  </si>
  <si>
    <t>Recreation and education</t>
  </si>
  <si>
    <t>TIF expenditures</t>
  </si>
  <si>
    <t>Debt service</t>
  </si>
  <si>
    <t>Transfer to other funds</t>
  </si>
  <si>
    <t>Power and fuel</t>
  </si>
  <si>
    <t>Pumping tanks</t>
  </si>
  <si>
    <t>Audit and accounting</t>
  </si>
  <si>
    <t>Operating supplies</t>
  </si>
  <si>
    <t>All Governmental Funds</t>
  </si>
  <si>
    <t>Transfer to Other Funds</t>
  </si>
  <si>
    <t>Reassessment</t>
  </si>
  <si>
    <t>Ordinance codification</t>
  </si>
  <si>
    <t>Uncollectible taxes</t>
  </si>
  <si>
    <t>Total health and human services</t>
  </si>
  <si>
    <t>Police protection</t>
  </si>
  <si>
    <t>Interest</t>
  </si>
  <si>
    <t>Police Protection</t>
  </si>
  <si>
    <t>Building inspection</t>
  </si>
  <si>
    <t>Capital Outlay</t>
  </si>
  <si>
    <t>Concession Expense</t>
  </si>
  <si>
    <t>State Recycling Grant</t>
  </si>
  <si>
    <t>Donations - Other/Police</t>
  </si>
  <si>
    <t>Uniforms</t>
  </si>
  <si>
    <t>Squad Repairs and Maint.</t>
  </si>
  <si>
    <t>Supplies and Expense</t>
  </si>
  <si>
    <t>Gasoline</t>
  </si>
  <si>
    <t>Testing fees for system</t>
  </si>
  <si>
    <t>Proof</t>
  </si>
  <si>
    <t>Legal Counsel - Police</t>
  </si>
  <si>
    <t>Sale of Supplies - other</t>
  </si>
  <si>
    <t>Building &amp; Electric Permits</t>
  </si>
  <si>
    <t>Park Revenues</t>
  </si>
  <si>
    <t>Unemployment</t>
  </si>
  <si>
    <t>TIF Computer Aids</t>
  </si>
  <si>
    <t>Building Repairs &amp; Maint</t>
  </si>
  <si>
    <t>Supplies &amp; Expense</t>
  </si>
  <si>
    <t>Principal</t>
  </si>
  <si>
    <t>Levy/Mill   3% increase</t>
  </si>
  <si>
    <t>library, fines &amp; dog fines</t>
  </si>
  <si>
    <t>Beaut. Comm. Fundraisers</t>
  </si>
  <si>
    <t>Transfer From Other Funds</t>
  </si>
  <si>
    <t>Development Coordinator</t>
  </si>
  <si>
    <t>Transfer From General Fund</t>
  </si>
  <si>
    <t>Other Reimbursed Fees</t>
  </si>
  <si>
    <t>Rent of Village Property/Comm. Center</t>
  </si>
  <si>
    <t>Can this line be deleted?</t>
  </si>
  <si>
    <t>Beautification committee</t>
  </si>
  <si>
    <t>Radio and dispatch</t>
  </si>
  <si>
    <t>clerk expense + insurance</t>
  </si>
  <si>
    <t>Sewer Utility</t>
  </si>
  <si>
    <t>Computer Software</t>
  </si>
  <si>
    <t>`</t>
  </si>
  <si>
    <t>Interest on loans</t>
  </si>
  <si>
    <t>Sale of water</t>
  </si>
  <si>
    <t>Other License &amp; Permits</t>
  </si>
  <si>
    <t>Sale of assets</t>
  </si>
  <si>
    <t>Sale of land</t>
  </si>
  <si>
    <t>Transfer to General Fund</t>
  </si>
  <si>
    <t>See DbtSvc Tab</t>
  </si>
  <si>
    <t>Library Fines, Copies, Faxes</t>
  </si>
  <si>
    <t>Dog Fines</t>
  </si>
  <si>
    <t xml:space="preserve">  </t>
  </si>
  <si>
    <t>Omitted taxes</t>
  </si>
  <si>
    <t>Police Grant</t>
  </si>
  <si>
    <t>Industrial park utilities</t>
  </si>
  <si>
    <t>Insurance recoveries/ dividends</t>
  </si>
  <si>
    <t>Park - League fees</t>
  </si>
  <si>
    <t>Industrial Park building</t>
  </si>
  <si>
    <t>Operator wages</t>
  </si>
  <si>
    <t>Admin wages</t>
  </si>
  <si>
    <t>Office supplies/postage</t>
  </si>
  <si>
    <t>Fund Balance - BOY</t>
  </si>
  <si>
    <t>CY Activity</t>
  </si>
  <si>
    <t>Fund Balance - EOY</t>
  </si>
  <si>
    <t>Proceeds of long term debt</t>
  </si>
  <si>
    <t>2019 Budget</t>
  </si>
  <si>
    <t>PAGE 10</t>
  </si>
  <si>
    <t>Comments</t>
  </si>
  <si>
    <t>Transfer from other funds</t>
  </si>
  <si>
    <t>See 'TIF' tab</t>
  </si>
  <si>
    <t>See 'DbtSvc' tab</t>
  </si>
  <si>
    <t>Per FS/ Budget</t>
  </si>
  <si>
    <t>Personal Property Aids</t>
  </si>
  <si>
    <t>Election Aids</t>
  </si>
  <si>
    <t>Library Aids</t>
  </si>
  <si>
    <t>Other Fines and Forfeitures</t>
  </si>
  <si>
    <t>Meals</t>
  </si>
  <si>
    <t>Uncollectible accounts</t>
  </si>
  <si>
    <t>TIF Personal Property Aids</t>
  </si>
  <si>
    <t>12/31/21</t>
  </si>
  <si>
    <t>1st 6 Mos</t>
  </si>
  <si>
    <t>Last 6 Mos</t>
  </si>
  <si>
    <t>Donations - Library</t>
  </si>
  <si>
    <t>Fire Truck Payment</t>
  </si>
  <si>
    <t>Contracted services</t>
  </si>
  <si>
    <t>Park Grant</t>
  </si>
  <si>
    <t>2022 BUDGET</t>
  </si>
  <si>
    <t>Were there any 2021 borrowings?</t>
  </si>
  <si>
    <t>12/31/22</t>
  </si>
  <si>
    <t>Notice is hereby given that a public hearing on the 2022 Proposed Budget will be held on</t>
  </si>
  <si>
    <t>Endeavor, WI.  The proposed 2022 budget is available for review at the Village Office .</t>
  </si>
  <si>
    <t>1st 8 months actua'</t>
  </si>
  <si>
    <t>last 4 months</t>
  </si>
  <si>
    <t>1st 8 months</t>
  </si>
  <si>
    <t>budget for library air conditioner??</t>
  </si>
  <si>
    <t>15.50 * 24 Hrs*52 Weeks/2 (GF &amp; Sewer)</t>
  </si>
  <si>
    <t>Technology</t>
  </si>
  <si>
    <t>New Line in 2021</t>
  </si>
  <si>
    <t>618 hrs @ 11.00/hr</t>
  </si>
  <si>
    <t>123/month</t>
  </si>
  <si>
    <t>November 16, 2021 at 6:00 pm at the Endeavor Village Hall, located at 400 Church Street,</t>
  </si>
  <si>
    <t>Program machines + 410 for county to be relier for Village</t>
  </si>
  <si>
    <t>4 elections in 2021</t>
  </si>
  <si>
    <t>5,000 police wages to be covered by ARPA funds in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</si>
</sst>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0000%"/>
    <numFmt numFmtId="167" formatCode="_(* #,##0.0000_);_(* \(#,##0.0000\);_(* &quot;-&quot;????_);_(@_)"/>
    <numFmt numFmtId="168" formatCode="0.000%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b/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2">
    <xf numFmtId="0" fontId="0" fillId="0" borderId="0" xfId="0"/>
    <xf numFmtId="0" fontId="5" fillId="0" borderId="0" xfId="0" applyNumberFormat="1" applyFont="1" applyFill="1" applyProtection="1"/>
    <xf numFmtId="0" fontId="5" fillId="0" borderId="0" xfId="0" applyNumberFormat="1" applyFont="1" applyFill="1"/>
    <xf numFmtId="41" fontId="5" fillId="0" borderId="0" xfId="0" applyNumberFormat="1" applyFont="1" applyFill="1"/>
    <xf numFmtId="41" fontId="5" fillId="0" borderId="0" xfId="0" applyNumberFormat="1" applyFont="1" applyFill="1" applyAlignment="1" applyProtection="1">
      <alignment horizontal="center"/>
      <protection locked="0"/>
    </xf>
    <xf numFmtId="41" fontId="6" fillId="0" borderId="0" xfId="0" applyNumberFormat="1" applyFont="1" applyFill="1"/>
    <xf numFmtId="14" fontId="5" fillId="0" borderId="0" xfId="0" applyNumberFormat="1" applyFont="1" applyFill="1" applyAlignment="1" applyProtection="1">
      <alignment horizontal="center"/>
      <protection locked="0"/>
    </xf>
    <xf numFmtId="41" fontId="6" fillId="0" borderId="0" xfId="0" applyNumberFormat="1" applyFont="1" applyFill="1" applyBorder="1"/>
    <xf numFmtId="0" fontId="6" fillId="0" borderId="0" xfId="0" applyNumberFormat="1" applyFont="1" applyFill="1"/>
    <xf numFmtId="41" fontId="5" fillId="0" borderId="0" xfId="0" applyNumberFormat="1" applyFont="1" applyFill="1" applyProtection="1"/>
    <xf numFmtId="41" fontId="5" fillId="0" borderId="0" xfId="0" applyNumberFormat="1" applyFont="1" applyFill="1" applyProtection="1">
      <protection locked="0"/>
    </xf>
    <xf numFmtId="41" fontId="5" fillId="0" borderId="2" xfId="0" applyNumberFormat="1" applyFont="1" applyFill="1" applyBorder="1" applyProtection="1">
      <protection locked="0"/>
    </xf>
    <xf numFmtId="41" fontId="5" fillId="0" borderId="2" xfId="0" applyNumberFormat="1" applyFont="1" applyFill="1" applyBorder="1" applyProtection="1"/>
    <xf numFmtId="41" fontId="5" fillId="0" borderId="3" xfId="0" applyNumberFormat="1" applyFont="1" applyFill="1" applyBorder="1" applyProtection="1"/>
    <xf numFmtId="164" fontId="8" fillId="0" borderId="0" xfId="1" applyNumberFormat="1" applyFont="1" applyFill="1" applyAlignment="1">
      <alignment horizontal="center"/>
    </xf>
    <xf numFmtId="0" fontId="5" fillId="0" borderId="1" xfId="0" applyNumberFormat="1" applyFont="1" applyFill="1" applyBorder="1" applyAlignment="1" applyProtection="1">
      <alignment horizontal="centerContinuous"/>
    </xf>
    <xf numFmtId="41" fontId="5" fillId="0" borderId="1" xfId="0" applyNumberFormat="1" applyFont="1" applyFill="1" applyBorder="1" applyAlignment="1" applyProtection="1">
      <alignment horizontal="centerContinuous"/>
    </xf>
    <xf numFmtId="41" fontId="5" fillId="0" borderId="1" xfId="0" applyNumberFormat="1" applyFont="1" applyFill="1" applyBorder="1" applyAlignment="1" applyProtection="1">
      <alignment horizontal="centerContinuous"/>
      <protection locked="0"/>
    </xf>
    <xf numFmtId="41" fontId="5" fillId="0" borderId="0" xfId="0" applyNumberFormat="1" applyFont="1" applyFill="1" applyAlignment="1" applyProtection="1">
      <alignment horizontal="center"/>
    </xf>
    <xf numFmtId="41" fontId="5" fillId="0" borderId="1" xfId="0" applyNumberFormat="1" applyFont="1" applyFill="1" applyBorder="1" applyAlignment="1" applyProtection="1">
      <alignment horizontal="center"/>
    </xf>
    <xf numFmtId="41" fontId="5" fillId="0" borderId="1" xfId="0" applyNumberFormat="1" applyFont="1" applyFill="1" applyBorder="1" applyAlignment="1" applyProtection="1">
      <alignment horizontal="center"/>
      <protection locked="0"/>
    </xf>
    <xf numFmtId="164" fontId="8" fillId="0" borderId="1" xfId="1" applyNumberFormat="1" applyFont="1" applyFill="1" applyBorder="1" applyAlignment="1">
      <alignment horizontal="center"/>
    </xf>
    <xf numFmtId="41" fontId="5" fillId="0" borderId="4" xfId="0" applyNumberFormat="1" applyFont="1" applyFill="1" applyBorder="1" applyProtection="1"/>
    <xf numFmtId="10" fontId="5" fillId="0" borderId="0" xfId="0" applyNumberFormat="1" applyFont="1" applyFill="1" applyProtection="1"/>
    <xf numFmtId="41" fontId="5" fillId="0" borderId="5" xfId="0" applyNumberFormat="1" applyFont="1" applyFill="1" applyBorder="1" applyProtection="1"/>
    <xf numFmtId="41" fontId="5" fillId="0" borderId="6" xfId="0" applyNumberFormat="1" applyFont="1" applyFill="1" applyBorder="1" applyProtection="1"/>
    <xf numFmtId="0" fontId="5" fillId="0" borderId="0" xfId="0" applyNumberFormat="1" applyFont="1" applyFill="1" applyBorder="1" applyProtection="1"/>
    <xf numFmtId="41" fontId="5" fillId="0" borderId="0" xfId="0" applyNumberFormat="1" applyFont="1" applyFill="1" applyBorder="1" applyProtection="1"/>
    <xf numFmtId="164" fontId="8" fillId="0" borderId="0" xfId="1" applyNumberFormat="1" applyFont="1" applyFill="1" applyBorder="1"/>
    <xf numFmtId="10" fontId="5" fillId="0" borderId="0" xfId="0" applyNumberFormat="1" applyFont="1" applyFill="1" applyProtection="1">
      <protection locked="0"/>
    </xf>
    <xf numFmtId="165" fontId="8" fillId="0" borderId="0" xfId="2" applyNumberFormat="1" applyFont="1" applyFill="1" applyBorder="1"/>
    <xf numFmtId="164" fontId="9" fillId="0" borderId="0" xfId="1" applyNumberFormat="1" applyFont="1" applyFill="1" applyAlignment="1">
      <alignment horizontal="centerContinuous"/>
    </xf>
    <xf numFmtId="164" fontId="9" fillId="0" borderId="0" xfId="1" applyNumberFormat="1" applyFont="1" applyFill="1"/>
    <xf numFmtId="164" fontId="9" fillId="0" borderId="0" xfId="1" applyNumberFormat="1" applyFont="1" applyFill="1" applyBorder="1"/>
    <xf numFmtId="164" fontId="9" fillId="0" borderId="0" xfId="1" applyNumberFormat="1" applyFont="1" applyFill="1" applyBorder="1" applyAlignment="1">
      <alignment horizontal="centerContinuous"/>
    </xf>
    <xf numFmtId="0" fontId="5" fillId="0" borderId="0" xfId="0" applyNumberFormat="1" applyFont="1" applyFill="1" applyBorder="1" applyAlignment="1">
      <alignment horizontal="centerContinuous"/>
    </xf>
    <xf numFmtId="10" fontId="5" fillId="0" borderId="0" xfId="0" applyNumberFormat="1" applyFont="1" applyProtection="1"/>
    <xf numFmtId="0" fontId="5" fillId="0" borderId="0" xfId="0" applyFont="1" applyFill="1"/>
    <xf numFmtId="0" fontId="6" fillId="0" borderId="0" xfId="0" applyFont="1" applyFill="1"/>
    <xf numFmtId="0" fontId="5" fillId="0" borderId="0" xfId="0" applyNumberFormat="1" applyFont="1" applyFill="1" applyAlignment="1" applyProtection="1"/>
    <xf numFmtId="0" fontId="5" fillId="0" borderId="0" xfId="0" applyNumberFormat="1" applyFont="1" applyFill="1" applyAlignment="1" applyProtection="1">
      <alignment horizontal="center"/>
      <protection locked="0"/>
    </xf>
    <xf numFmtId="0" fontId="5" fillId="0" borderId="0" xfId="0" applyFont="1" applyProtection="1"/>
    <xf numFmtId="0" fontId="5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41" fontId="13" fillId="0" borderId="0" xfId="0" applyNumberFormat="1" applyFont="1" applyFill="1"/>
    <xf numFmtId="41" fontId="14" fillId="0" borderId="0" xfId="0" applyNumberFormat="1" applyFont="1" applyFill="1"/>
    <xf numFmtId="0" fontId="15" fillId="0" borderId="0" xfId="0" applyNumberFormat="1" applyFont="1" applyFill="1"/>
    <xf numFmtId="0" fontId="13" fillId="0" borderId="0" xfId="0" applyNumberFormat="1" applyFont="1" applyFill="1"/>
    <xf numFmtId="41" fontId="13" fillId="0" borderId="0" xfId="1" applyNumberFormat="1" applyFont="1" applyFill="1"/>
    <xf numFmtId="41" fontId="13" fillId="0" borderId="0" xfId="0" applyNumberFormat="1" applyFont="1" applyFill="1" applyBorder="1"/>
    <xf numFmtId="2" fontId="14" fillId="0" borderId="0" xfId="0" applyNumberFormat="1" applyFont="1" applyFill="1"/>
    <xf numFmtId="41" fontId="13" fillId="0" borderId="0" xfId="0" applyNumberFormat="1" applyFont="1" applyFill="1" applyAlignment="1">
      <alignment horizontal="left"/>
    </xf>
    <xf numFmtId="168" fontId="13" fillId="0" borderId="0" xfId="0" applyNumberFormat="1" applyFont="1" applyFill="1"/>
    <xf numFmtId="0" fontId="13" fillId="0" borderId="0" xfId="0" applyFont="1" applyFill="1" applyProtection="1"/>
    <xf numFmtId="0" fontId="13" fillId="0" borderId="0" xfId="0" applyFont="1" applyFill="1" applyBorder="1" applyAlignment="1" applyProtection="1">
      <alignment horizontal="center"/>
    </xf>
    <xf numFmtId="41" fontId="13" fillId="0" borderId="0" xfId="0" quotePrefix="1" applyNumberFormat="1" applyFont="1" applyFill="1"/>
    <xf numFmtId="41" fontId="13" fillId="0" borderId="0" xfId="0" applyNumberFormat="1" applyFont="1" applyFill="1" applyAlignment="1">
      <alignment vertical="center"/>
    </xf>
    <xf numFmtId="41" fontId="13" fillId="0" borderId="0" xfId="1" applyNumberFormat="1" applyFont="1" applyFill="1" applyBorder="1"/>
    <xf numFmtId="41" fontId="13" fillId="0" borderId="1" xfId="0" applyNumberFormat="1" applyFont="1" applyFill="1" applyBorder="1"/>
    <xf numFmtId="41" fontId="13" fillId="0" borderId="0" xfId="2" applyNumberFormat="1" applyFont="1" applyFill="1" applyBorder="1"/>
    <xf numFmtId="41" fontId="13" fillId="0" borderId="0" xfId="2" applyNumberFormat="1" applyFont="1" applyFill="1"/>
    <xf numFmtId="41" fontId="13" fillId="0" borderId="0" xfId="0" applyNumberFormat="1" applyFont="1" applyFill="1" applyAlignment="1"/>
    <xf numFmtId="0" fontId="14" fillId="0" borderId="0" xfId="0" applyNumberFormat="1" applyFont="1" applyFill="1"/>
    <xf numFmtId="41" fontId="14" fillId="0" borderId="0" xfId="1" applyNumberFormat="1" applyFont="1" applyFill="1"/>
    <xf numFmtId="0" fontId="13" fillId="0" borderId="0" xfId="0" applyNumberFormat="1" applyFont="1" applyFill="1" applyProtection="1"/>
    <xf numFmtId="41" fontId="13" fillId="0" borderId="0" xfId="0" applyNumberFormat="1" applyFont="1" applyFill="1" applyAlignment="1" applyProtection="1">
      <alignment horizontal="center"/>
      <protection locked="0"/>
    </xf>
    <xf numFmtId="14" fontId="13" fillId="0" borderId="0" xfId="0" applyNumberFormat="1" applyFont="1" applyFill="1" applyAlignment="1" applyProtection="1">
      <alignment horizontal="center"/>
      <protection locked="0"/>
    </xf>
    <xf numFmtId="0" fontId="13" fillId="0" borderId="1" xfId="0" applyNumberFormat="1" applyFont="1" applyFill="1" applyBorder="1" applyAlignment="1">
      <alignment horizontal="centerContinuous"/>
    </xf>
    <xf numFmtId="41" fontId="13" fillId="0" borderId="1" xfId="0" applyNumberFormat="1" applyFont="1" applyFill="1" applyBorder="1" applyAlignment="1">
      <alignment horizontal="centerContinuous"/>
    </xf>
    <xf numFmtId="0" fontId="13" fillId="0" borderId="0" xfId="0" applyNumberFormat="1" applyFont="1" applyFill="1" applyBorder="1" applyAlignment="1">
      <alignment horizontal="centerContinuous"/>
    </xf>
    <xf numFmtId="0" fontId="13" fillId="0" borderId="0" xfId="0" applyFont="1" applyFill="1" applyAlignment="1" applyProtection="1">
      <alignment horizontal="center"/>
    </xf>
    <xf numFmtId="0" fontId="13" fillId="0" borderId="0" xfId="0" applyNumberFormat="1" applyFont="1" applyFill="1" applyAlignment="1">
      <alignment horizontal="center"/>
    </xf>
    <xf numFmtId="41" fontId="13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 applyProtection="1">
      <alignment horizontal="center"/>
    </xf>
    <xf numFmtId="41" fontId="13" fillId="0" borderId="0" xfId="0" applyNumberFormat="1" applyFont="1" applyFill="1" applyAlignment="1">
      <alignment horizontal="center"/>
    </xf>
    <xf numFmtId="41" fontId="13" fillId="0" borderId="4" xfId="0" applyNumberFormat="1" applyFont="1" applyFill="1" applyBorder="1"/>
    <xf numFmtId="41" fontId="13" fillId="0" borderId="7" xfId="0" applyNumberFormat="1" applyFont="1" applyFill="1" applyBorder="1"/>
    <xf numFmtId="0" fontId="13" fillId="0" borderId="0" xfId="0" applyNumberFormat="1" applyFont="1" applyFill="1" applyAlignment="1">
      <alignment horizontal="right"/>
    </xf>
    <xf numFmtId="41" fontId="13" fillId="0" borderId="0" xfId="0" applyNumberFormat="1" applyFont="1" applyFill="1" applyProtection="1">
      <protection locked="0"/>
    </xf>
    <xf numFmtId="41" fontId="13" fillId="0" borderId="1" xfId="0" applyNumberFormat="1" applyFont="1" applyFill="1" applyBorder="1" applyProtection="1">
      <protection locked="0"/>
    </xf>
    <xf numFmtId="41" fontId="13" fillId="0" borderId="0" xfId="0" applyNumberFormat="1" applyFont="1" applyFill="1" applyBorder="1" applyProtection="1">
      <protection locked="0"/>
    </xf>
    <xf numFmtId="0" fontId="13" fillId="0" borderId="0" xfId="0" applyFont="1" applyFill="1" applyBorder="1" applyAlignment="1" applyProtection="1">
      <alignment horizontal="center"/>
      <protection locked="0"/>
    </xf>
    <xf numFmtId="41" fontId="14" fillId="0" borderId="0" xfId="0" applyNumberFormat="1" applyFont="1" applyFill="1" applyProtection="1">
      <protection locked="0"/>
    </xf>
    <xf numFmtId="41" fontId="13" fillId="0" borderId="0" xfId="0" applyNumberFormat="1" applyFont="1" applyFill="1" applyBorder="1" applyAlignment="1" applyProtection="1">
      <alignment horizontal="center"/>
      <protection locked="0"/>
    </xf>
    <xf numFmtId="41" fontId="14" fillId="0" borderId="0" xfId="0" applyNumberFormat="1" applyFont="1" applyFill="1" applyBorder="1" applyProtection="1">
      <protection locked="0"/>
    </xf>
    <xf numFmtId="41" fontId="13" fillId="0" borderId="0" xfId="0" applyNumberFormat="1" applyFont="1" applyFill="1" applyProtection="1"/>
    <xf numFmtId="41" fontId="14" fillId="0" borderId="0" xfId="0" applyNumberFormat="1" applyFont="1" applyFill="1" applyProtection="1"/>
    <xf numFmtId="41" fontId="13" fillId="0" borderId="0" xfId="1" applyNumberFormat="1" applyFont="1" applyFill="1" applyProtection="1"/>
    <xf numFmtId="41" fontId="13" fillId="0" borderId="0" xfId="1" applyNumberFormat="1" applyFont="1" applyFill="1" applyBorder="1" applyProtection="1"/>
    <xf numFmtId="41" fontId="13" fillId="0" borderId="0" xfId="0" applyNumberFormat="1" applyFont="1" applyFill="1" applyBorder="1" applyProtection="1"/>
    <xf numFmtId="0" fontId="15" fillId="0" borderId="0" xfId="0" applyNumberFormat="1" applyFont="1" applyFill="1" applyProtection="1"/>
    <xf numFmtId="0" fontId="13" fillId="0" borderId="0" xfId="0" applyNumberFormat="1" applyFont="1" applyFill="1" applyBorder="1" applyProtection="1"/>
    <xf numFmtId="41" fontId="13" fillId="0" borderId="0" xfId="2" applyNumberFormat="1" applyFont="1" applyFill="1" applyBorder="1" applyProtection="1"/>
    <xf numFmtId="41" fontId="14" fillId="0" borderId="0" xfId="0" applyNumberFormat="1" applyFont="1" applyFill="1" applyBorder="1" applyProtection="1"/>
    <xf numFmtId="0" fontId="13" fillId="0" borderId="0" xfId="0" applyNumberFormat="1" applyFont="1" applyFill="1" applyProtection="1">
      <protection locked="0"/>
    </xf>
    <xf numFmtId="167" fontId="13" fillId="0" borderId="0" xfId="0" applyNumberFormat="1" applyFont="1" applyFill="1" applyProtection="1">
      <protection locked="0"/>
    </xf>
    <xf numFmtId="41" fontId="13" fillId="0" borderId="0" xfId="2" applyNumberFormat="1" applyFont="1" applyFill="1" applyProtection="1">
      <protection locked="0"/>
    </xf>
    <xf numFmtId="13" fontId="13" fillId="0" borderId="0" xfId="0" quotePrefix="1" applyNumberFormat="1" applyFont="1" applyFill="1" applyProtection="1">
      <protection locked="0"/>
    </xf>
    <xf numFmtId="41" fontId="13" fillId="0" borderId="0" xfId="0" quotePrefix="1" applyNumberFormat="1" applyFont="1" applyFill="1" applyProtection="1">
      <protection locked="0"/>
    </xf>
    <xf numFmtId="0" fontId="13" fillId="0" borderId="0" xfId="0" applyNumberFormat="1" applyFont="1" applyFill="1" applyBorder="1" applyAlignment="1" applyProtection="1">
      <alignment horizontal="centerContinuous"/>
      <protection locked="0"/>
    </xf>
    <xf numFmtId="0" fontId="13" fillId="0" borderId="0" xfId="0" applyNumberFormat="1" applyFont="1" applyFill="1" applyBorder="1" applyProtection="1">
      <protection locked="0"/>
    </xf>
    <xf numFmtId="41" fontId="13" fillId="0" borderId="0" xfId="2" applyNumberFormat="1" applyFont="1" applyFill="1" applyBorder="1" applyProtection="1">
      <protection locked="0"/>
    </xf>
    <xf numFmtId="0" fontId="14" fillId="0" borderId="0" xfId="0" applyNumberFormat="1" applyFont="1" applyFill="1" applyProtection="1">
      <protection locked="0"/>
    </xf>
    <xf numFmtId="0" fontId="14" fillId="0" borderId="0" xfId="0" applyNumberFormat="1" applyFont="1" applyFill="1" applyProtection="1"/>
    <xf numFmtId="0" fontId="5" fillId="0" borderId="0" xfId="0" applyNumberFormat="1" applyFont="1" applyFill="1" applyProtection="1">
      <protection locked="0"/>
    </xf>
    <xf numFmtId="164" fontId="5" fillId="0" borderId="0" xfId="1" applyNumberFormat="1" applyFont="1" applyFill="1" applyProtection="1">
      <protection locked="0"/>
    </xf>
    <xf numFmtId="0" fontId="5" fillId="0" borderId="0" xfId="0" applyFont="1" applyFill="1" applyBorder="1" applyProtection="1">
      <protection locked="0"/>
    </xf>
    <xf numFmtId="0" fontId="5" fillId="0" borderId="0" xfId="0" applyFont="1" applyFill="1" applyProtection="1">
      <protection locked="0"/>
    </xf>
    <xf numFmtId="0" fontId="6" fillId="0" borderId="0" xfId="0" applyFont="1" applyFill="1" applyProtection="1">
      <protection locked="0"/>
    </xf>
    <xf numFmtId="41" fontId="5" fillId="0" borderId="0" xfId="0" applyNumberFormat="1" applyFont="1" applyFill="1" applyBorder="1" applyProtection="1">
      <protection locked="0"/>
    </xf>
    <xf numFmtId="164" fontId="5" fillId="0" borderId="0" xfId="1" applyNumberFormat="1" applyFont="1" applyFill="1" applyBorder="1" applyProtection="1">
      <protection locked="0"/>
    </xf>
    <xf numFmtId="0" fontId="5" fillId="0" borderId="0" xfId="0" applyNumberFormat="1" applyFont="1" applyFill="1" applyAlignment="1" applyProtection="1">
      <alignment horizontal="centerContinuous"/>
      <protection locked="0"/>
    </xf>
    <xf numFmtId="0" fontId="5" fillId="0" borderId="0" xfId="0" applyNumberFormat="1" applyFont="1" applyFill="1" applyAlignment="1" applyProtection="1">
      <protection locked="0"/>
    </xf>
    <xf numFmtId="42" fontId="5" fillId="0" borderId="0" xfId="0" applyNumberFormat="1" applyFont="1" applyFill="1" applyAlignment="1" applyProtection="1">
      <alignment horizontal="centerContinuous"/>
      <protection locked="0"/>
    </xf>
    <xf numFmtId="0" fontId="5" fillId="0" borderId="0" xfId="0" applyFont="1" applyFill="1" applyAlignment="1" applyProtection="1">
      <alignment horizontal="centerContinuous"/>
      <protection locked="0"/>
    </xf>
    <xf numFmtId="164" fontId="5" fillId="0" borderId="0" xfId="1" applyNumberFormat="1" applyFont="1" applyFill="1" applyAlignment="1" applyProtection="1">
      <alignment horizontal="centerContinuous"/>
      <protection locked="0"/>
    </xf>
    <xf numFmtId="49" fontId="5" fillId="0" borderId="0" xfId="1" applyNumberFormat="1" applyFont="1" applyFill="1" applyAlignment="1" applyProtection="1">
      <alignment horizontal="left"/>
      <protection locked="0"/>
    </xf>
    <xf numFmtId="42" fontId="5" fillId="0" borderId="0" xfId="1" applyNumberFormat="1" applyFont="1" applyFill="1" applyBorder="1" applyAlignment="1" applyProtection="1">
      <alignment horizontal="left"/>
      <protection locked="0"/>
    </xf>
    <xf numFmtId="0" fontId="5" fillId="0" borderId="0" xfId="0" applyFont="1" applyFill="1" applyBorder="1" applyAlignment="1" applyProtection="1">
      <alignment horizontal="centerContinuous"/>
      <protection locked="0"/>
    </xf>
    <xf numFmtId="10" fontId="5" fillId="0" borderId="0" xfId="0" applyNumberFormat="1" applyFont="1" applyFill="1" applyBorder="1" applyAlignment="1" applyProtection="1">
      <protection locked="0"/>
    </xf>
    <xf numFmtId="49" fontId="5" fillId="0" borderId="0" xfId="1" applyNumberFormat="1" applyFont="1" applyFill="1" applyBorder="1" applyAlignment="1" applyProtection="1">
      <alignment horizontal="left"/>
      <protection locked="0"/>
    </xf>
    <xf numFmtId="0" fontId="5" fillId="0" borderId="0" xfId="0" applyNumberFormat="1" applyFont="1" applyFill="1" applyBorder="1" applyAlignment="1" applyProtection="1">
      <protection locked="0"/>
    </xf>
    <xf numFmtId="166" fontId="5" fillId="0" borderId="0" xfId="1" applyNumberFormat="1" applyFont="1" applyFill="1" applyProtection="1">
      <protection locked="0"/>
    </xf>
    <xf numFmtId="2" fontId="5" fillId="0" borderId="0" xfId="1" applyNumberFormat="1" applyFont="1" applyFill="1" applyProtection="1">
      <protection locked="0"/>
    </xf>
    <xf numFmtId="0" fontId="6" fillId="0" borderId="0" xfId="0" applyNumberFormat="1" applyFont="1" applyFill="1" applyProtection="1">
      <protection locked="0"/>
    </xf>
    <xf numFmtId="164" fontId="6" fillId="0" borderId="0" xfId="1" applyNumberFormat="1" applyFont="1" applyFill="1" applyProtection="1">
      <protection locked="0"/>
    </xf>
    <xf numFmtId="0" fontId="6" fillId="0" borderId="0" xfId="0" applyFont="1" applyFill="1" applyBorder="1" applyProtection="1">
      <protection locked="0"/>
    </xf>
    <xf numFmtId="164" fontId="6" fillId="0" borderId="0" xfId="1" applyNumberFormat="1" applyFont="1" applyFill="1" applyBorder="1" applyProtection="1">
      <protection locked="0"/>
    </xf>
    <xf numFmtId="42" fontId="6" fillId="0" borderId="0" xfId="0" applyNumberFormat="1" applyFont="1" applyFill="1" applyBorder="1" applyProtection="1">
      <protection locked="0"/>
    </xf>
    <xf numFmtId="0" fontId="6" fillId="0" borderId="0" xfId="0" applyFont="1" applyFill="1" applyBorder="1" applyAlignment="1" applyProtection="1">
      <protection locked="0"/>
    </xf>
    <xf numFmtId="164" fontId="6" fillId="0" borderId="0" xfId="1" applyNumberFormat="1" applyFont="1" applyFill="1" applyAlignment="1" applyProtection="1">
      <protection locked="0"/>
    </xf>
    <xf numFmtId="0" fontId="6" fillId="0" borderId="0" xfId="0" applyNumberFormat="1" applyFont="1" applyFill="1" applyAlignment="1" applyProtection="1">
      <alignment horizontal="centerContinuous"/>
      <protection locked="0"/>
    </xf>
    <xf numFmtId="49" fontId="6" fillId="0" borderId="0" xfId="0" applyNumberFormat="1" applyFont="1" applyFill="1" applyBorder="1" applyAlignment="1" applyProtection="1">
      <protection locked="0"/>
    </xf>
    <xf numFmtId="164" fontId="6" fillId="0" borderId="0" xfId="1" applyNumberFormat="1" applyFont="1" applyFill="1" applyBorder="1" applyAlignment="1" applyProtection="1">
      <alignment horizontal="centerContinuous"/>
      <protection locked="0"/>
    </xf>
    <xf numFmtId="0" fontId="6" fillId="0" borderId="0" xfId="0" applyFont="1" applyFill="1" applyAlignment="1" applyProtection="1">
      <alignment horizontal="right"/>
      <protection locked="0"/>
    </xf>
    <xf numFmtId="164" fontId="6" fillId="0" borderId="0" xfId="0" applyNumberFormat="1" applyFont="1" applyFill="1" applyBorder="1" applyProtection="1">
      <protection locked="0"/>
    </xf>
    <xf numFmtId="164" fontId="6" fillId="0" borderId="0" xfId="0" applyNumberFormat="1" applyFont="1" applyFill="1" applyProtection="1">
      <protection locked="0"/>
    </xf>
    <xf numFmtId="49" fontId="6" fillId="0" borderId="0" xfId="0" applyNumberFormat="1" applyFont="1" applyFill="1" applyBorder="1" applyAlignment="1" applyProtection="1">
      <alignment horizontal="center"/>
      <protection locked="0"/>
    </xf>
    <xf numFmtId="0" fontId="7" fillId="0" borderId="0" xfId="0" applyNumberFormat="1" applyFont="1" applyFill="1" applyProtection="1"/>
    <xf numFmtId="164" fontId="5" fillId="0" borderId="0" xfId="1" applyNumberFormat="1" applyFont="1" applyFill="1" applyProtection="1"/>
    <xf numFmtId="0" fontId="5" fillId="0" borderId="0" xfId="0" applyFont="1" applyFill="1" applyBorder="1" applyProtection="1"/>
    <xf numFmtId="0" fontId="5" fillId="0" borderId="0" xfId="0" applyFont="1" applyFill="1" applyProtection="1"/>
    <xf numFmtId="0" fontId="6" fillId="0" borderId="0" xfId="0" applyFont="1" applyFill="1" applyProtection="1"/>
    <xf numFmtId="37" fontId="5" fillId="0" borderId="0" xfId="2" applyNumberFormat="1" applyFont="1" applyFill="1" applyProtection="1"/>
    <xf numFmtId="41" fontId="5" fillId="0" borderId="0" xfId="1" applyNumberFormat="1" applyFont="1" applyFill="1" applyBorder="1" applyProtection="1"/>
    <xf numFmtId="41" fontId="5" fillId="0" borderId="0" xfId="2" applyNumberFormat="1" applyFont="1" applyFill="1" applyProtection="1"/>
    <xf numFmtId="37" fontId="5" fillId="0" borderId="0" xfId="1" applyNumberFormat="1" applyFont="1" applyFill="1" applyBorder="1" applyProtection="1"/>
    <xf numFmtId="42" fontId="5" fillId="0" borderId="0" xfId="2" applyNumberFormat="1" applyFont="1" applyFill="1" applyProtection="1"/>
    <xf numFmtId="41" fontId="5" fillId="0" borderId="0" xfId="1" applyNumberFormat="1" applyFont="1" applyFill="1" applyProtection="1"/>
    <xf numFmtId="41" fontId="5" fillId="0" borderId="4" xfId="1" applyNumberFormat="1" applyFont="1" applyFill="1" applyBorder="1" applyProtection="1"/>
    <xf numFmtId="164" fontId="5" fillId="0" borderId="0" xfId="1" applyNumberFormat="1" applyFont="1" applyFill="1" applyBorder="1" applyProtection="1"/>
    <xf numFmtId="41" fontId="5" fillId="0" borderId="1" xfId="1" applyNumberFormat="1" applyFont="1" applyFill="1" applyBorder="1" applyProtection="1"/>
    <xf numFmtId="42" fontId="5" fillId="0" borderId="0" xfId="2" applyNumberFormat="1" applyFont="1" applyFill="1" applyBorder="1" applyProtection="1"/>
    <xf numFmtId="42" fontId="5" fillId="0" borderId="7" xfId="2" applyNumberFormat="1" applyFont="1" applyFill="1" applyBorder="1" applyProtection="1"/>
    <xf numFmtId="42" fontId="5" fillId="0" borderId="0" xfId="0" applyNumberFormat="1" applyFont="1" applyFill="1" applyBorder="1" applyProtection="1"/>
    <xf numFmtId="165" fontId="5" fillId="0" borderId="0" xfId="2" applyNumberFormat="1" applyFont="1" applyFill="1" applyBorder="1" applyProtection="1"/>
    <xf numFmtId="42" fontId="5" fillId="0" borderId="0" xfId="0" applyNumberFormat="1" applyFont="1" applyFill="1" applyProtection="1"/>
    <xf numFmtId="41" fontId="5" fillId="0" borderId="0" xfId="1" applyNumberFormat="1" applyFont="1" applyFill="1" applyBorder="1" applyAlignment="1" applyProtection="1">
      <alignment horizontal="left"/>
    </xf>
    <xf numFmtId="43" fontId="5" fillId="0" borderId="7" xfId="1" applyNumberFormat="1" applyFont="1" applyFill="1" applyBorder="1" applyAlignment="1" applyProtection="1">
      <alignment horizontal="centerContinuous"/>
    </xf>
    <xf numFmtId="41" fontId="5" fillId="0" borderId="0" xfId="1" applyNumberFormat="1" applyFont="1" applyFill="1" applyAlignment="1" applyProtection="1">
      <alignment horizontal="centerContinuous"/>
    </xf>
    <xf numFmtId="10" fontId="5" fillId="0" borderId="0" xfId="0" applyNumberFormat="1" applyFont="1" applyFill="1" applyBorder="1" applyAlignment="1" applyProtection="1"/>
    <xf numFmtId="0" fontId="6" fillId="0" borderId="0" xfId="0" applyNumberFormat="1" applyFont="1" applyFill="1" applyProtection="1"/>
    <xf numFmtId="164" fontId="6" fillId="0" borderId="0" xfId="1" applyNumberFormat="1" applyFont="1" applyFill="1" applyProtection="1"/>
    <xf numFmtId="0" fontId="6" fillId="0" borderId="0" xfId="0" applyFont="1" applyFill="1" applyBorder="1" applyProtection="1"/>
    <xf numFmtId="164" fontId="6" fillId="0" borderId="0" xfId="1" applyNumberFormat="1" applyFont="1" applyFill="1" applyBorder="1" applyProtection="1"/>
    <xf numFmtId="164" fontId="6" fillId="0" borderId="1" xfId="1" applyNumberFormat="1" applyFont="1" applyFill="1" applyBorder="1" applyProtection="1"/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Border="1" applyAlignment="1" applyProtection="1">
      <alignment horizontal="center"/>
      <protection locked="0"/>
    </xf>
    <xf numFmtId="164" fontId="5" fillId="0" borderId="0" xfId="1" applyNumberFormat="1" applyFont="1" applyAlignment="1" applyProtection="1">
      <alignment horizontal="center"/>
      <protection locked="0"/>
    </xf>
    <xf numFmtId="41" fontId="5" fillId="0" borderId="0" xfId="0" applyNumberFormat="1" applyFont="1" applyProtection="1">
      <protection locked="0"/>
    </xf>
    <xf numFmtId="0" fontId="5" fillId="0" borderId="0" xfId="0" applyFont="1" applyBorder="1" applyProtection="1">
      <protection locked="0"/>
    </xf>
    <xf numFmtId="0" fontId="5" fillId="0" borderId="0" xfId="0" applyNumberFormat="1" applyFont="1" applyBorder="1" applyAlignment="1" applyProtection="1">
      <alignment horizontal="centerContinuous"/>
      <protection locked="0"/>
    </xf>
    <xf numFmtId="37" fontId="8" fillId="0" borderId="0" xfId="0" applyNumberFormat="1" applyFont="1" applyProtection="1">
      <protection locked="0"/>
    </xf>
    <xf numFmtId="0" fontId="6" fillId="0" borderId="0" xfId="0" applyFont="1" applyProtection="1"/>
    <xf numFmtId="41" fontId="5" fillId="0" borderId="0" xfId="0" applyNumberFormat="1" applyFont="1" applyProtection="1"/>
    <xf numFmtId="0" fontId="5" fillId="0" borderId="0" xfId="0" applyNumberFormat="1" applyFont="1" applyBorder="1" applyAlignment="1" applyProtection="1">
      <alignment horizontal="centerContinuous"/>
    </xf>
    <xf numFmtId="0" fontId="5" fillId="0" borderId="0" xfId="0" applyNumberFormat="1" applyFont="1" applyAlignment="1" applyProtection="1">
      <alignment horizontal="center"/>
    </xf>
    <xf numFmtId="0" fontId="8" fillId="0" borderId="0" xfId="0" applyFont="1" applyProtection="1"/>
    <xf numFmtId="0" fontId="9" fillId="0" borderId="0" xfId="0" applyFont="1" applyProtection="1"/>
    <xf numFmtId="164" fontId="5" fillId="0" borderId="0" xfId="1" applyNumberFormat="1" applyFont="1" applyAlignment="1" applyProtection="1">
      <alignment horizontal="center"/>
    </xf>
    <xf numFmtId="0" fontId="7" fillId="0" borderId="0" xfId="0" applyFont="1" applyProtection="1"/>
    <xf numFmtId="41" fontId="5" fillId="0" borderId="1" xfId="0" applyNumberFormat="1" applyFont="1" applyBorder="1" applyAlignment="1" applyProtection="1">
      <alignment horizontal="center"/>
    </xf>
    <xf numFmtId="41" fontId="5" fillId="0" borderId="0" xfId="0" applyNumberFormat="1" applyFont="1" applyBorder="1" applyAlignment="1" applyProtection="1">
      <alignment horizontal="center"/>
    </xf>
    <xf numFmtId="164" fontId="5" fillId="0" borderId="1" xfId="1" applyNumberFormat="1" applyFont="1" applyBorder="1" applyAlignment="1" applyProtection="1">
      <alignment horizontal="center"/>
    </xf>
    <xf numFmtId="0" fontId="5" fillId="0" borderId="0" xfId="0" applyFont="1" applyBorder="1" applyProtection="1"/>
    <xf numFmtId="164" fontId="5" fillId="0" borderId="0" xfId="1" applyNumberFormat="1" applyFont="1" applyProtection="1"/>
    <xf numFmtId="42" fontId="5" fillId="0" borderId="0" xfId="2" applyNumberFormat="1" applyFont="1" applyBorder="1" applyProtection="1"/>
    <xf numFmtId="41" fontId="5" fillId="0" borderId="0" xfId="2" applyNumberFormat="1" applyFont="1" applyProtection="1"/>
    <xf numFmtId="42" fontId="5" fillId="0" borderId="0" xfId="2" applyNumberFormat="1" applyFont="1" applyProtection="1"/>
    <xf numFmtId="41" fontId="5" fillId="0" borderId="0" xfId="1" applyNumberFormat="1" applyFont="1" applyBorder="1" applyProtection="1"/>
    <xf numFmtId="41" fontId="5" fillId="0" borderId="0" xfId="1" applyNumberFormat="1" applyFont="1" applyProtection="1"/>
    <xf numFmtId="41" fontId="5" fillId="0" borderId="0" xfId="0" applyNumberFormat="1" applyFont="1" applyBorder="1" applyProtection="1"/>
    <xf numFmtId="41" fontId="5" fillId="0" borderId="4" xfId="1" applyNumberFormat="1" applyFont="1" applyBorder="1" applyProtection="1"/>
    <xf numFmtId="164" fontId="5" fillId="0" borderId="0" xfId="1" applyNumberFormat="1" applyFont="1" applyBorder="1" applyProtection="1"/>
    <xf numFmtId="10" fontId="5" fillId="0" borderId="0" xfId="2" applyNumberFormat="1" applyFont="1" applyBorder="1" applyProtection="1"/>
    <xf numFmtId="41" fontId="5" fillId="0" borderId="7" xfId="1" applyNumberFormat="1" applyFont="1" applyBorder="1" applyProtection="1"/>
    <xf numFmtId="164" fontId="5" fillId="0" borderId="0" xfId="1" applyNumberFormat="1" applyFont="1" applyAlignment="1" applyProtection="1"/>
    <xf numFmtId="0" fontId="5" fillId="0" borderId="0" xfId="0" applyFont="1" applyBorder="1" applyAlignment="1" applyProtection="1"/>
    <xf numFmtId="49" fontId="5" fillId="0" borderId="0" xfId="0" applyNumberFormat="1" applyFont="1" applyBorder="1" applyAlignment="1" applyProtection="1">
      <alignment horizontal="center"/>
    </xf>
    <xf numFmtId="0" fontId="5" fillId="0" borderId="0" xfId="0" applyFont="1" applyAlignment="1" applyProtection="1">
      <alignment horizontal="centerContinuous"/>
    </xf>
    <xf numFmtId="49" fontId="5" fillId="0" borderId="1" xfId="1" applyNumberFormat="1" applyFont="1" applyBorder="1" applyAlignment="1" applyProtection="1">
      <alignment horizontal="center"/>
    </xf>
    <xf numFmtId="49" fontId="5" fillId="0" borderId="1" xfId="0" applyNumberFormat="1" applyFont="1" applyBorder="1" applyAlignment="1" applyProtection="1">
      <alignment horizontal="center"/>
    </xf>
    <xf numFmtId="41" fontId="5" fillId="0" borderId="0" xfId="0" applyNumberFormat="1" applyFont="1" applyAlignment="1" applyProtection="1">
      <alignment horizontal="right"/>
    </xf>
    <xf numFmtId="41" fontId="5" fillId="0" borderId="0" xfId="0" applyNumberFormat="1" applyFont="1" applyBorder="1" applyAlignment="1" applyProtection="1">
      <alignment horizontal="right"/>
    </xf>
    <xf numFmtId="41" fontId="5" fillId="0" borderId="1" xfId="1" applyNumberFormat="1" applyFont="1" applyBorder="1" applyProtection="1"/>
    <xf numFmtId="41" fontId="5" fillId="0" borderId="1" xfId="0" applyNumberFormat="1" applyFont="1" applyBorder="1" applyProtection="1"/>
    <xf numFmtId="41" fontId="5" fillId="0" borderId="7" xfId="0" applyNumberFormat="1" applyFont="1" applyBorder="1" applyProtection="1"/>
    <xf numFmtId="41" fontId="6" fillId="0" borderId="0" xfId="0" applyNumberFormat="1" applyFont="1" applyFill="1" applyProtection="1">
      <protection locked="0"/>
    </xf>
    <xf numFmtId="41" fontId="5" fillId="0" borderId="1" xfId="0" applyNumberFormat="1" applyFont="1" applyFill="1" applyBorder="1" applyProtection="1">
      <protection locked="0"/>
    </xf>
    <xf numFmtId="41" fontId="5" fillId="0" borderId="0" xfId="0" quotePrefix="1" applyNumberFormat="1" applyFont="1" applyFill="1" applyProtection="1">
      <protection locked="0"/>
    </xf>
    <xf numFmtId="41" fontId="6" fillId="0" borderId="0" xfId="0" applyNumberFormat="1" applyFont="1" applyFill="1" applyProtection="1"/>
    <xf numFmtId="41" fontId="5" fillId="0" borderId="1" xfId="0" applyNumberFormat="1" applyFont="1" applyFill="1" applyBorder="1" applyProtection="1"/>
    <xf numFmtId="41" fontId="5" fillId="0" borderId="0" xfId="2" applyNumberFormat="1" applyFont="1" applyFill="1" applyBorder="1" applyProtection="1">
      <protection locked="0"/>
    </xf>
    <xf numFmtId="0" fontId="5" fillId="0" borderId="0" xfId="0" applyNumberFormat="1" applyFont="1" applyFill="1" applyBorder="1" applyProtection="1">
      <protection locked="0"/>
    </xf>
    <xf numFmtId="41" fontId="7" fillId="0" borderId="0" xfId="0" applyNumberFormat="1" applyFont="1" applyFill="1" applyBorder="1" applyProtection="1">
      <protection locked="0"/>
    </xf>
    <xf numFmtId="41" fontId="5" fillId="0" borderId="0" xfId="2" applyNumberFormat="1" applyFont="1" applyFill="1" applyProtection="1">
      <protection locked="0"/>
    </xf>
    <xf numFmtId="12" fontId="5" fillId="0" borderId="0" xfId="0" applyNumberFormat="1" applyFont="1" applyFill="1" applyProtection="1">
      <protection locked="0"/>
    </xf>
    <xf numFmtId="41" fontId="5" fillId="0" borderId="0" xfId="0" applyNumberFormat="1" applyFont="1" applyFill="1" applyBorder="1" applyAlignment="1" applyProtection="1">
      <alignment horizontal="center"/>
      <protection locked="0"/>
    </xf>
    <xf numFmtId="41" fontId="12" fillId="0" borderId="0" xfId="0" applyNumberFormat="1" applyFont="1" applyFill="1" applyProtection="1">
      <protection locked="0"/>
    </xf>
    <xf numFmtId="41" fontId="12" fillId="0" borderId="0" xfId="0" applyNumberFormat="1" applyFont="1" applyFill="1" applyProtection="1"/>
    <xf numFmtId="41" fontId="12" fillId="0" borderId="8" xfId="0" applyNumberFormat="1" applyFont="1" applyFill="1" applyBorder="1" applyProtection="1"/>
    <xf numFmtId="0" fontId="5" fillId="0" borderId="0" xfId="0" applyNumberFormat="1" applyFont="1" applyFill="1" applyAlignment="1" applyProtection="1">
      <alignment horizontal="right"/>
    </xf>
    <xf numFmtId="41" fontId="13" fillId="0" borderId="0" xfId="0" applyNumberFormat="1" applyFont="1" applyFill="1" applyAlignment="1" applyProtection="1"/>
    <xf numFmtId="41" fontId="13" fillId="0" borderId="0" xfId="0" applyNumberFormat="1" applyFont="1" applyFill="1" applyBorder="1" applyAlignment="1" applyProtection="1"/>
    <xf numFmtId="41" fontId="13" fillId="0" borderId="0" xfId="0" applyNumberFormat="1" applyFont="1" applyFill="1" applyBorder="1" applyAlignment="1"/>
    <xf numFmtId="41" fontId="14" fillId="0" borderId="0" xfId="0" applyNumberFormat="1" applyFont="1" applyFill="1" applyAlignment="1"/>
    <xf numFmtId="0" fontId="13" fillId="0" borderId="0" xfId="0" applyNumberFormat="1" applyFont="1" applyFill="1" applyBorder="1" applyAlignment="1"/>
    <xf numFmtId="41" fontId="13" fillId="0" borderId="0" xfId="0" applyNumberFormat="1" applyFont="1" applyFill="1" applyAlignment="1" applyProtection="1">
      <protection locked="0"/>
    </xf>
    <xf numFmtId="41" fontId="13" fillId="0" borderId="0" xfId="0" applyNumberFormat="1" applyFont="1" applyFill="1" applyBorder="1" applyAlignment="1" applyProtection="1">
      <protection locked="0"/>
    </xf>
    <xf numFmtId="41" fontId="14" fillId="0" borderId="0" xfId="0" applyNumberFormat="1" applyFont="1" applyFill="1" applyAlignment="1" applyProtection="1">
      <protection locked="0"/>
    </xf>
    <xf numFmtId="41" fontId="14" fillId="0" borderId="0" xfId="0" applyNumberFormat="1" applyFont="1" applyFill="1" applyAlignment="1" applyProtection="1"/>
    <xf numFmtId="0" fontId="5" fillId="0" borderId="0" xfId="0" applyFont="1" applyBorder="1" applyAlignment="1" applyProtection="1">
      <alignment horizontal="centerContinuous"/>
    </xf>
    <xf numFmtId="164" fontId="5" fillId="0" borderId="0" xfId="1" applyNumberFormat="1" applyFont="1" applyAlignment="1" applyProtection="1">
      <alignment horizontal="centerContinuous"/>
    </xf>
    <xf numFmtId="0" fontId="6" fillId="0" borderId="0" xfId="0" applyFont="1" applyAlignment="1" applyProtection="1">
      <alignment horizontal="centerContinuous"/>
    </xf>
    <xf numFmtId="0" fontId="5" fillId="0" borderId="0" xfId="0" applyNumberFormat="1" applyFont="1" applyFill="1" applyBorder="1" applyAlignment="1" applyProtection="1">
      <alignment horizontal="centerContinuous"/>
    </xf>
    <xf numFmtId="0" fontId="5" fillId="0" borderId="1" xfId="0" applyFont="1" applyFill="1" applyBorder="1" applyAlignment="1" applyProtection="1">
      <alignment horizontal="center"/>
    </xf>
    <xf numFmtId="0" fontId="13" fillId="0" borderId="1" xfId="0" applyNumberFormat="1" applyFont="1" applyFill="1" applyBorder="1" applyAlignment="1" applyProtection="1">
      <alignment horizontal="centerContinuous"/>
      <protection locked="0"/>
    </xf>
    <xf numFmtId="0" fontId="13" fillId="0" borderId="0" xfId="0" applyFont="1" applyFill="1" applyAlignment="1" applyProtection="1">
      <alignment horizontal="center"/>
      <protection locked="0"/>
    </xf>
    <xf numFmtId="0" fontId="13" fillId="0" borderId="1" xfId="0" applyFont="1" applyFill="1" applyBorder="1" applyAlignment="1" applyProtection="1">
      <alignment horizontal="center"/>
      <protection locked="0"/>
    </xf>
    <xf numFmtId="41" fontId="13" fillId="0" borderId="1" xfId="0" applyNumberFormat="1" applyFont="1" applyFill="1" applyBorder="1" applyAlignment="1" applyProtection="1">
      <alignment horizontal="center"/>
      <protection locked="0"/>
    </xf>
    <xf numFmtId="167" fontId="14" fillId="0" borderId="0" xfId="0" applyNumberFormat="1" applyFont="1" applyFill="1" applyProtection="1">
      <protection locked="0"/>
    </xf>
    <xf numFmtId="14" fontId="13" fillId="0" borderId="0" xfId="0" applyNumberFormat="1" applyFont="1" applyFill="1" applyBorder="1" applyAlignment="1" applyProtection="1">
      <alignment horizontal="center"/>
      <protection locked="0"/>
    </xf>
    <xf numFmtId="0" fontId="13" fillId="0" borderId="0" xfId="0" applyNumberFormat="1" applyFont="1" applyFill="1" applyBorder="1" applyAlignment="1" applyProtection="1">
      <alignment horizontal="center"/>
      <protection locked="0"/>
    </xf>
    <xf numFmtId="41" fontId="13" fillId="0" borderId="0" xfId="1" applyNumberFormat="1" applyFont="1" applyFill="1" applyBorder="1" applyProtection="1">
      <protection locked="0"/>
    </xf>
    <xf numFmtId="167" fontId="14" fillId="0" borderId="0" xfId="0" applyNumberFormat="1" applyFont="1" applyFill="1"/>
    <xf numFmtId="0" fontId="5" fillId="0" borderId="1" xfId="0" applyNumberFormat="1" applyFont="1" applyFill="1" applyBorder="1" applyAlignment="1" applyProtection="1">
      <alignment horizontal="centerContinuous"/>
      <protection locked="0"/>
    </xf>
    <xf numFmtId="0" fontId="5" fillId="0" borderId="0" xfId="0" applyNumberFormat="1" applyFont="1" applyFill="1" applyBorder="1" applyAlignment="1" applyProtection="1">
      <alignment horizontal="centerContinuous"/>
      <protection locked="0"/>
    </xf>
    <xf numFmtId="0" fontId="5" fillId="0" borderId="0" xfId="0" applyFont="1" applyFill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41" fontId="5" fillId="0" borderId="7" xfId="0" applyNumberFormat="1" applyFont="1" applyFill="1" applyBorder="1" applyProtection="1"/>
    <xf numFmtId="6" fontId="13" fillId="0" borderId="0" xfId="0" quotePrefix="1" applyNumberFormat="1" applyFont="1" applyFill="1"/>
    <xf numFmtId="41" fontId="5" fillId="2" borderId="0" xfId="0" applyNumberFormat="1" applyFont="1" applyFill="1" applyProtection="1">
      <protection locked="0"/>
    </xf>
    <xf numFmtId="41" fontId="5" fillId="2" borderId="0" xfId="0" applyNumberFormat="1" applyFont="1" applyFill="1" applyProtection="1"/>
    <xf numFmtId="41" fontId="5" fillId="2" borderId="0" xfId="1" applyNumberFormat="1" applyFont="1" applyFill="1" applyAlignment="1" applyProtection="1">
      <alignment horizontal="centerContinuous"/>
      <protection locked="0"/>
    </xf>
    <xf numFmtId="10" fontId="5" fillId="2" borderId="0" xfId="1" applyNumberFormat="1" applyFont="1" applyFill="1" applyProtection="1">
      <protection locked="0"/>
    </xf>
    <xf numFmtId="14" fontId="5" fillId="0" borderId="0" xfId="0" applyNumberFormat="1" applyFont="1" applyFill="1" applyAlignment="1" applyProtection="1">
      <alignment horizontal="center"/>
    </xf>
    <xf numFmtId="164" fontId="5" fillId="0" borderId="0" xfId="1" applyNumberFormat="1" applyFont="1" applyFill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41" fontId="5" fillId="0" borderId="0" xfId="0" applyNumberFormat="1" applyFont="1" applyFill="1" applyBorder="1" applyAlignment="1" applyProtection="1"/>
    <xf numFmtId="0" fontId="5" fillId="0" borderId="0" xfId="0" applyFont="1" applyFill="1" applyAlignment="1" applyProtection="1">
      <alignment horizontal="center"/>
    </xf>
    <xf numFmtId="0" fontId="5" fillId="0" borderId="0" xfId="0" applyNumberFormat="1" applyFont="1" applyFill="1" applyAlignment="1" applyProtection="1">
      <alignment horizontal="center"/>
    </xf>
    <xf numFmtId="41" fontId="5" fillId="0" borderId="0" xfId="0" applyNumberFormat="1" applyFont="1" applyFill="1" applyBorder="1" applyAlignment="1" applyProtection="1">
      <alignment horizontal="center"/>
    </xf>
    <xf numFmtId="164" fontId="5" fillId="0" borderId="1" xfId="1" applyNumberFormat="1" applyFont="1" applyFill="1" applyBorder="1" applyAlignment="1" applyProtection="1">
      <alignment horizontal="center"/>
    </xf>
    <xf numFmtId="37" fontId="5" fillId="0" borderId="0" xfId="0" applyNumberFormat="1" applyFont="1" applyFill="1" applyProtection="1"/>
    <xf numFmtId="37" fontId="5" fillId="0" borderId="0" xfId="2" applyNumberFormat="1" applyFont="1" applyFill="1" applyBorder="1" applyProtection="1"/>
    <xf numFmtId="0" fontId="5" fillId="0" borderId="1" xfId="0" applyNumberFormat="1" applyFont="1" applyFill="1" applyBorder="1" applyAlignment="1">
      <alignment horizontal="centerContinuous"/>
    </xf>
    <xf numFmtId="0" fontId="13" fillId="0" borderId="1" xfId="0" applyNumberFormat="1" applyFont="1" applyFill="1" applyBorder="1" applyAlignment="1" applyProtection="1">
      <alignment horizontal="centerContinuous"/>
    </xf>
    <xf numFmtId="41" fontId="13" fillId="0" borderId="1" xfId="0" applyNumberFormat="1" applyFont="1" applyFill="1" applyBorder="1" applyAlignment="1" applyProtection="1">
      <alignment horizontal="centerContinuous"/>
      <protection locked="0"/>
    </xf>
    <xf numFmtId="41" fontId="13" fillId="0" borderId="1" xfId="0" applyNumberFormat="1" applyFont="1" applyFill="1" applyBorder="1" applyAlignment="1" applyProtection="1">
      <alignment horizontal="centerContinuous"/>
    </xf>
    <xf numFmtId="0" fontId="13" fillId="0" borderId="0" xfId="0" applyNumberFormat="1" applyFont="1" applyFill="1" applyBorder="1" applyAlignment="1" applyProtection="1">
      <alignment horizontal="centerContinuous"/>
    </xf>
    <xf numFmtId="0" fontId="13" fillId="0" borderId="0" xfId="0" applyNumberFormat="1" applyFont="1" applyFill="1" applyBorder="1" applyAlignment="1" applyProtection="1">
      <protection locked="0"/>
    </xf>
    <xf numFmtId="0" fontId="13" fillId="0" borderId="0" xfId="0" applyFont="1" applyFill="1" applyProtection="1">
      <protection locked="0"/>
    </xf>
    <xf numFmtId="0" fontId="13" fillId="0" borderId="0" xfId="0" applyNumberFormat="1" applyFont="1" applyFill="1" applyAlignment="1" applyProtection="1">
      <alignment horizontal="center"/>
      <protection locked="0"/>
    </xf>
    <xf numFmtId="41" fontId="13" fillId="0" borderId="1" xfId="0" applyNumberFormat="1" applyFont="1" applyFill="1" applyBorder="1" applyAlignment="1" applyProtection="1">
      <alignment horizontal="center"/>
    </xf>
    <xf numFmtId="41" fontId="13" fillId="0" borderId="4" xfId="0" applyNumberFormat="1" applyFont="1" applyFill="1" applyBorder="1" applyProtection="1"/>
    <xf numFmtId="0" fontId="13" fillId="0" borderId="4" xfId="0" applyFont="1" applyFill="1" applyBorder="1" applyAlignment="1" applyProtection="1">
      <alignment horizontal="center"/>
      <protection locked="0"/>
    </xf>
    <xf numFmtId="41" fontId="13" fillId="0" borderId="1" xfId="0" applyNumberFormat="1" applyFont="1" applyFill="1" applyBorder="1" applyProtection="1"/>
    <xf numFmtId="41" fontId="13" fillId="0" borderId="7" xfId="0" applyNumberFormat="1" applyFont="1" applyFill="1" applyBorder="1" applyProtection="1"/>
    <xf numFmtId="49" fontId="13" fillId="0" borderId="0" xfId="1" applyNumberFormat="1" applyFont="1" applyFill="1" applyBorder="1" applyAlignment="1">
      <alignment horizontal="centerContinuous"/>
    </xf>
    <xf numFmtId="41" fontId="13" fillId="0" borderId="1" xfId="1" applyNumberFormat="1" applyFont="1" applyFill="1" applyBorder="1" applyAlignment="1">
      <alignment horizontal="centerContinuous"/>
    </xf>
    <xf numFmtId="41" fontId="13" fillId="0" borderId="4" xfId="1" applyNumberFormat="1" applyFont="1" applyFill="1" applyBorder="1" applyProtection="1"/>
    <xf numFmtId="41" fontId="13" fillId="0" borderId="0" xfId="1" applyNumberFormat="1" applyFont="1" applyFill="1" applyBorder="1" applyAlignment="1">
      <alignment horizontal="center"/>
    </xf>
    <xf numFmtId="41" fontId="13" fillId="0" borderId="0" xfId="0" applyNumberFormat="1" applyFont="1" applyFill="1" applyBorder="1" applyAlignment="1">
      <alignment horizontal="center"/>
    </xf>
    <xf numFmtId="41" fontId="13" fillId="0" borderId="1" xfId="1" applyNumberFormat="1" applyFont="1" applyFill="1" applyBorder="1" applyProtection="1"/>
    <xf numFmtId="41" fontId="13" fillId="0" borderId="1" xfId="1" applyNumberFormat="1" applyFont="1" applyFill="1" applyBorder="1"/>
    <xf numFmtId="41" fontId="13" fillId="0" borderId="1" xfId="2" applyNumberFormat="1" applyFont="1" applyFill="1" applyBorder="1"/>
    <xf numFmtId="41" fontId="13" fillId="0" borderId="4" xfId="1" applyNumberFormat="1" applyFont="1" applyFill="1" applyBorder="1"/>
    <xf numFmtId="49" fontId="13" fillId="0" borderId="0" xfId="1" applyNumberFormat="1" applyFont="1" applyFill="1" applyBorder="1" applyAlignment="1">
      <alignment horizontal="center"/>
    </xf>
    <xf numFmtId="41" fontId="13" fillId="0" borderId="1" xfId="1" applyNumberFormat="1" applyFont="1" applyFill="1" applyBorder="1" applyAlignment="1" applyProtection="1">
      <alignment horizontal="center"/>
    </xf>
    <xf numFmtId="14" fontId="13" fillId="0" borderId="0" xfId="0" applyNumberFormat="1" applyFont="1" applyFill="1" applyBorder="1" applyProtection="1">
      <protection locked="0"/>
    </xf>
    <xf numFmtId="41" fontId="13" fillId="0" borderId="7" xfId="1" applyNumberFormat="1" applyFont="1" applyFill="1" applyBorder="1" applyProtection="1"/>
    <xf numFmtId="0" fontId="13" fillId="0" borderId="0" xfId="0" applyNumberFormat="1" applyFont="1" applyFill="1" applyAlignment="1" applyProtection="1">
      <alignment horizontal="center" vertical="center" wrapText="1"/>
      <protection locked="0"/>
    </xf>
    <xf numFmtId="41" fontId="13" fillId="0" borderId="0" xfId="0" applyNumberFormat="1" applyFont="1" applyFill="1" applyAlignment="1" applyProtection="1">
      <alignment horizontal="center" vertical="center" wrapText="1"/>
      <protection locked="0"/>
    </xf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Border="1" applyAlignment="1" applyProtection="1">
      <alignment horizontal="center" vertical="center" wrapText="1"/>
      <protection locked="0"/>
    </xf>
    <xf numFmtId="41" fontId="13" fillId="0" borderId="0" xfId="0" applyNumberFormat="1" applyFont="1" applyFill="1" applyAlignment="1" applyProtection="1">
      <alignment horizontal="center" vertical="center" wrapText="1"/>
    </xf>
    <xf numFmtId="0" fontId="13" fillId="0" borderId="0" xfId="0" applyFont="1" applyFill="1" applyAlignment="1" applyProtection="1">
      <alignment horizontal="center" vertical="center" wrapText="1"/>
      <protection locked="0"/>
    </xf>
    <xf numFmtId="0" fontId="13" fillId="0" borderId="9" xfId="0" applyFont="1" applyFill="1" applyBorder="1" applyAlignment="1" applyProtection="1">
      <alignment horizontal="center" vertical="center" wrapText="1"/>
      <protection locked="0"/>
    </xf>
    <xf numFmtId="41" fontId="13" fillId="2" borderId="0" xfId="0" applyNumberFormat="1" applyFont="1" applyFill="1" applyBorder="1" applyProtection="1">
      <protection locked="0"/>
    </xf>
    <xf numFmtId="0" fontId="13" fillId="2" borderId="0" xfId="0" applyNumberFormat="1" applyFont="1" applyFill="1"/>
    <xf numFmtId="41" fontId="13" fillId="2" borderId="0" xfId="1" applyNumberFormat="1" applyFont="1" applyFill="1" applyBorder="1"/>
    <xf numFmtId="41" fontId="13" fillId="2" borderId="0" xfId="0" applyNumberFormat="1" applyFont="1" applyFill="1" applyAlignment="1"/>
    <xf numFmtId="41" fontId="13" fillId="2" borderId="0" xfId="0" applyNumberFormat="1" applyFont="1" applyFill="1" applyBorder="1"/>
    <xf numFmtId="41" fontId="13" fillId="2" borderId="0" xfId="2" applyNumberFormat="1" applyFont="1" applyFill="1" applyBorder="1"/>
    <xf numFmtId="41" fontId="13" fillId="2" borderId="0" xfId="0" applyNumberFormat="1" applyFont="1" applyFill="1"/>
    <xf numFmtId="41" fontId="14" fillId="2" borderId="0" xfId="0" applyNumberFormat="1" applyFont="1" applyFill="1"/>
    <xf numFmtId="0" fontId="6" fillId="0" borderId="0" xfId="0" applyFont="1" applyFill="1" applyAlignment="1" applyProtection="1">
      <alignment horizontal="centerContinuous"/>
      <protection locked="0"/>
    </xf>
    <xf numFmtId="0" fontId="8" fillId="0" borderId="0" xfId="0" applyFont="1" applyFill="1" applyProtection="1">
      <protection locked="0"/>
    </xf>
    <xf numFmtId="0" fontId="9" fillId="0" borderId="0" xfId="0" applyFont="1" applyFill="1" applyProtection="1"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7"/>
  <sheetViews>
    <sheetView tabSelected="1" defaultGridColor="0" topLeftCell="A16" colorId="8" zoomScaleNormal="100" workbookViewId="0">
      <selection activeCell="L31" sqref="L31"/>
    </sheetView>
  </sheetViews>
  <sheetFormatPr defaultColWidth="9.28515625" defaultRowHeight="15.75" x14ac:dyDescent="0.25"/>
  <cols>
    <col min="1" max="3" width="1.7109375" style="167" customWidth="1"/>
    <col min="4" max="4" width="26.7109375" style="167" customWidth="1"/>
    <col min="5" max="5" width="13.42578125" style="167" bestFit="1" customWidth="1"/>
    <col min="6" max="6" width="1.7109375" style="167" customWidth="1"/>
    <col min="7" max="7" width="11.7109375" style="167" customWidth="1"/>
    <col min="8" max="8" width="2.42578125" style="167" customWidth="1"/>
    <col min="9" max="9" width="11.7109375" style="167" customWidth="1"/>
    <col min="10" max="10" width="2.7109375" style="167" customWidth="1"/>
    <col min="11" max="11" width="13.42578125" style="167" bestFit="1" customWidth="1"/>
    <col min="12" max="12" width="2.7109375" style="167" customWidth="1"/>
    <col min="13" max="13" width="11.7109375" style="167" customWidth="1"/>
    <col min="14" max="16384" width="9.28515625" style="167"/>
  </cols>
  <sheetData>
    <row r="1" spans="1:15" s="181" customFormat="1" x14ac:dyDescent="0.25">
      <c r="A1" s="202" t="s">
        <v>0</v>
      </c>
      <c r="B1" s="202"/>
      <c r="C1" s="202"/>
      <c r="D1" s="202"/>
      <c r="E1" s="234"/>
      <c r="F1" s="234"/>
      <c r="G1" s="235"/>
      <c r="H1" s="235"/>
      <c r="I1" s="234"/>
      <c r="J1" s="234"/>
      <c r="K1" s="235"/>
      <c r="L1" s="202"/>
      <c r="M1" s="202"/>
      <c r="N1" s="180"/>
      <c r="O1" s="180"/>
    </row>
    <row r="2" spans="1:15" s="181" customFormat="1" x14ac:dyDescent="0.25">
      <c r="A2" s="236" t="s">
        <v>1</v>
      </c>
      <c r="B2" s="202"/>
      <c r="C2" s="202"/>
      <c r="D2" s="202"/>
      <c r="E2" s="234"/>
      <c r="F2" s="234"/>
      <c r="G2" s="235"/>
      <c r="H2" s="235"/>
      <c r="I2" s="234"/>
      <c r="J2" s="234"/>
      <c r="K2" s="235"/>
      <c r="L2" s="202"/>
      <c r="M2" s="202"/>
      <c r="N2" s="180"/>
      <c r="O2" s="180"/>
    </row>
    <row r="3" spans="1:15" s="181" customFormat="1" x14ac:dyDescent="0.25">
      <c r="A3" s="236"/>
      <c r="B3" s="202"/>
      <c r="C3" s="202"/>
      <c r="D3" s="202"/>
      <c r="E3" s="234"/>
      <c r="F3" s="234"/>
      <c r="G3" s="235"/>
      <c r="H3" s="235"/>
      <c r="I3" s="234"/>
      <c r="J3" s="234"/>
      <c r="K3" s="235"/>
      <c r="L3" s="202"/>
      <c r="M3" s="202"/>
      <c r="N3" s="180"/>
      <c r="O3" s="180"/>
    </row>
    <row r="4" spans="1:15" s="181" customFormat="1" x14ac:dyDescent="0.25">
      <c r="A4" s="236" t="s">
        <v>305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180"/>
      <c r="O4" s="180"/>
    </row>
    <row r="5" spans="1:15" s="311" customFormat="1" x14ac:dyDescent="0.25">
      <c r="A5" s="309" t="s">
        <v>316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310"/>
      <c r="O5" s="310"/>
    </row>
    <row r="6" spans="1:15" s="181" customFormat="1" x14ac:dyDescent="0.25">
      <c r="A6" s="236" t="s">
        <v>306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180"/>
      <c r="O6" s="180"/>
    </row>
    <row r="7" spans="1:15" x14ac:dyDescent="0.25">
      <c r="A7" s="168"/>
      <c r="B7" s="169"/>
      <c r="C7" s="169"/>
      <c r="D7" s="169"/>
      <c r="E7" s="170"/>
      <c r="F7" s="170"/>
      <c r="G7" s="171"/>
      <c r="H7" s="171"/>
      <c r="I7" s="170"/>
      <c r="J7" s="170"/>
      <c r="K7" s="171"/>
      <c r="L7" s="169"/>
      <c r="M7" s="169"/>
      <c r="N7" s="166"/>
      <c r="O7" s="166"/>
    </row>
    <row r="8" spans="1:15" x14ac:dyDescent="0.25">
      <c r="A8" s="168"/>
      <c r="B8" s="169"/>
      <c r="C8" s="169"/>
      <c r="D8" s="169"/>
      <c r="E8" s="172"/>
      <c r="F8" s="172"/>
      <c r="G8" s="173"/>
      <c r="H8" s="174"/>
      <c r="I8" s="172"/>
      <c r="J8" s="172"/>
      <c r="K8" s="171"/>
      <c r="L8" s="169"/>
      <c r="M8" s="169"/>
      <c r="N8" s="166"/>
      <c r="O8" s="166"/>
    </row>
    <row r="9" spans="1:15" s="181" customFormat="1" x14ac:dyDescent="0.25">
      <c r="A9" s="176"/>
      <c r="B9" s="41"/>
      <c r="C9" s="41"/>
      <c r="D9" s="41"/>
      <c r="E9" s="177"/>
      <c r="F9" s="177"/>
      <c r="G9" s="178"/>
      <c r="H9" s="41"/>
      <c r="I9" s="179">
        <f>+AllFundSum!R6</f>
        <v>2022</v>
      </c>
      <c r="J9" s="179"/>
      <c r="K9" s="41"/>
      <c r="L9" s="41"/>
      <c r="M9" s="41"/>
      <c r="N9" s="180"/>
      <c r="O9" s="180"/>
    </row>
    <row r="10" spans="1:15" s="181" customFormat="1" x14ac:dyDescent="0.25">
      <c r="A10" s="176"/>
      <c r="B10" s="41"/>
      <c r="C10" s="41"/>
      <c r="D10" s="41"/>
      <c r="E10" s="177"/>
      <c r="F10" s="177"/>
      <c r="G10" s="178">
        <f>+AllFundSum!J5</f>
        <v>2021</v>
      </c>
      <c r="H10" s="41"/>
      <c r="I10" s="179" t="s">
        <v>123</v>
      </c>
      <c r="J10" s="179"/>
      <c r="K10" s="182" t="s">
        <v>2</v>
      </c>
      <c r="L10" s="41"/>
      <c r="M10" s="41"/>
      <c r="N10" s="180"/>
      <c r="O10" s="180"/>
    </row>
    <row r="11" spans="1:15" s="181" customFormat="1" x14ac:dyDescent="0.25">
      <c r="A11" s="183" t="s">
        <v>18</v>
      </c>
      <c r="B11" s="41"/>
      <c r="C11" s="41"/>
      <c r="D11" s="41"/>
      <c r="E11" s="177"/>
      <c r="F11" s="177"/>
      <c r="G11" s="184" t="s">
        <v>4</v>
      </c>
      <c r="H11" s="41"/>
      <c r="I11" s="184" t="s">
        <v>4</v>
      </c>
      <c r="J11" s="185"/>
      <c r="K11" s="186" t="s">
        <v>5</v>
      </c>
      <c r="L11" s="41"/>
      <c r="M11" s="41"/>
      <c r="N11" s="180"/>
      <c r="O11" s="180"/>
    </row>
    <row r="12" spans="1:15" s="181" customFormat="1" x14ac:dyDescent="0.25">
      <c r="A12" s="41" t="s">
        <v>6</v>
      </c>
      <c r="B12" s="176"/>
      <c r="C12" s="41"/>
      <c r="D12" s="41"/>
      <c r="E12" s="187"/>
      <c r="F12" s="187"/>
      <c r="G12" s="188"/>
      <c r="H12" s="188"/>
      <c r="I12" s="187"/>
      <c r="J12" s="187"/>
      <c r="K12" s="188"/>
      <c r="L12" s="41"/>
      <c r="M12" s="41"/>
      <c r="N12" s="180"/>
      <c r="O12" s="180"/>
    </row>
    <row r="13" spans="1:15" s="181" customFormat="1" x14ac:dyDescent="0.25">
      <c r="A13" s="176"/>
      <c r="B13" s="41" t="s">
        <v>7</v>
      </c>
      <c r="C13" s="41"/>
      <c r="D13" s="41"/>
      <c r="E13" s="189"/>
      <c r="F13" s="189"/>
      <c r="G13" s="190">
        <f>+GFSum!J9</f>
        <v>102657</v>
      </c>
      <c r="H13" s="190"/>
      <c r="I13" s="190">
        <f>+GFSum!R9</f>
        <v>102497</v>
      </c>
      <c r="J13" s="191"/>
      <c r="K13" s="36">
        <f>I13/G13-1</f>
        <v>-1.5585883086394192E-3</v>
      </c>
      <c r="L13" s="41"/>
      <c r="M13" s="41"/>
      <c r="N13" s="180"/>
      <c r="O13" s="180"/>
    </row>
    <row r="14" spans="1:15" s="181" customFormat="1" x14ac:dyDescent="0.25">
      <c r="A14" s="176"/>
      <c r="B14" s="41" t="s">
        <v>8</v>
      </c>
      <c r="C14" s="41"/>
      <c r="D14" s="41"/>
      <c r="E14" s="192"/>
      <c r="F14" s="192"/>
      <c r="G14" s="190">
        <f>+GFSum!J10</f>
        <v>130196</v>
      </c>
      <c r="H14" s="193"/>
      <c r="I14" s="190">
        <f>+GFSum!R10</f>
        <v>125530</v>
      </c>
      <c r="J14" s="193"/>
      <c r="K14" s="36"/>
      <c r="L14" s="41"/>
      <c r="M14" s="41"/>
      <c r="N14" s="180"/>
      <c r="O14" s="180"/>
    </row>
    <row r="15" spans="1:15" s="181" customFormat="1" x14ac:dyDescent="0.25">
      <c r="A15" s="176"/>
      <c r="B15" s="41" t="s">
        <v>111</v>
      </c>
      <c r="C15" s="41"/>
      <c r="D15" s="41"/>
      <c r="E15" s="192"/>
      <c r="F15" s="192"/>
      <c r="G15" s="190">
        <f>+GFSum!J11</f>
        <v>4430</v>
      </c>
      <c r="H15" s="193"/>
      <c r="I15" s="190">
        <f>+GFSum!R11</f>
        <v>3430</v>
      </c>
      <c r="J15" s="193"/>
      <c r="K15" s="36"/>
      <c r="L15" s="41"/>
      <c r="M15" s="41"/>
      <c r="N15" s="180"/>
      <c r="O15" s="180"/>
    </row>
    <row r="16" spans="1:15" s="181" customFormat="1" x14ac:dyDescent="0.25">
      <c r="A16" s="176"/>
      <c r="B16" s="41" t="s">
        <v>140</v>
      </c>
      <c r="C16" s="41"/>
      <c r="D16" s="41"/>
      <c r="E16" s="192"/>
      <c r="F16" s="192"/>
      <c r="G16" s="190">
        <f>+GFSum!J12</f>
        <v>7950</v>
      </c>
      <c r="H16" s="193"/>
      <c r="I16" s="190">
        <f>+GFSum!R12</f>
        <v>8805</v>
      </c>
      <c r="J16" s="193"/>
      <c r="K16" s="36"/>
      <c r="L16" s="41"/>
      <c r="M16" s="41"/>
      <c r="N16" s="180"/>
      <c r="O16" s="180"/>
    </row>
    <row r="17" spans="1:15" s="181" customFormat="1" x14ac:dyDescent="0.25">
      <c r="A17" s="176"/>
      <c r="B17" s="41" t="s">
        <v>113</v>
      </c>
      <c r="C17" s="41"/>
      <c r="D17" s="41"/>
      <c r="E17" s="192"/>
      <c r="F17" s="192"/>
      <c r="G17" s="190">
        <f>+GFSum!J13</f>
        <v>560</v>
      </c>
      <c r="H17" s="193"/>
      <c r="I17" s="190">
        <f>+GFSum!R13</f>
        <v>400</v>
      </c>
      <c r="J17" s="193"/>
      <c r="K17" s="36"/>
      <c r="L17" s="41"/>
      <c r="M17" s="41"/>
      <c r="N17" s="180"/>
      <c r="O17" s="180"/>
    </row>
    <row r="18" spans="1:15" s="181" customFormat="1" x14ac:dyDescent="0.25">
      <c r="A18" s="176"/>
      <c r="B18" s="41" t="s">
        <v>9</v>
      </c>
      <c r="C18" s="41"/>
      <c r="D18" s="41"/>
      <c r="E18" s="192"/>
      <c r="F18" s="192"/>
      <c r="G18" s="190">
        <f>+GFSum!J14</f>
        <v>3229</v>
      </c>
      <c r="H18" s="192"/>
      <c r="I18" s="190">
        <f>+GFSum!R14</f>
        <v>9392</v>
      </c>
      <c r="J18" s="193"/>
      <c r="K18" s="36"/>
      <c r="L18" s="41"/>
      <c r="M18" s="41"/>
      <c r="N18" s="180"/>
      <c r="O18" s="180"/>
    </row>
    <row r="19" spans="1:15" s="181" customFormat="1" x14ac:dyDescent="0.25">
      <c r="A19" s="176"/>
      <c r="B19" s="41" t="s">
        <v>146</v>
      </c>
      <c r="C19" s="41"/>
      <c r="D19" s="41"/>
      <c r="E19" s="192"/>
      <c r="F19" s="192"/>
      <c r="G19" s="190">
        <f>+GFSum!J15</f>
        <v>0</v>
      </c>
      <c r="H19" s="192"/>
      <c r="I19" s="190">
        <f>+GFSum!R15</f>
        <v>0</v>
      </c>
      <c r="J19" s="193"/>
      <c r="K19" s="36"/>
      <c r="L19" s="41"/>
      <c r="M19" s="41"/>
      <c r="N19" s="180"/>
      <c r="O19" s="180"/>
    </row>
    <row r="20" spans="1:15" s="181" customFormat="1" x14ac:dyDescent="0.25">
      <c r="A20" s="176"/>
      <c r="B20" s="41"/>
      <c r="C20" s="41"/>
      <c r="D20" s="41" t="s">
        <v>66</v>
      </c>
      <c r="E20" s="194"/>
      <c r="F20" s="194"/>
      <c r="G20" s="195">
        <f>SUM(G13:G19)</f>
        <v>249022</v>
      </c>
      <c r="H20" s="192"/>
      <c r="I20" s="195">
        <f>SUM(I13:I19)</f>
        <v>250054</v>
      </c>
      <c r="J20" s="192"/>
      <c r="K20" s="36">
        <f>I20/G20-1</f>
        <v>4.1442121579620128E-3</v>
      </c>
      <c r="L20" s="41"/>
      <c r="M20" s="41"/>
      <c r="N20" s="180"/>
      <c r="O20" s="180"/>
    </row>
    <row r="21" spans="1:15" s="181" customFormat="1" x14ac:dyDescent="0.25">
      <c r="A21" s="176"/>
      <c r="B21" s="41"/>
      <c r="C21" s="41"/>
      <c r="D21" s="41"/>
      <c r="E21" s="187"/>
      <c r="F21" s="187"/>
      <c r="G21" s="193"/>
      <c r="H21" s="193"/>
      <c r="I21" s="194"/>
      <c r="J21" s="187"/>
      <c r="K21" s="196"/>
      <c r="L21" s="41"/>
      <c r="M21" s="41"/>
      <c r="N21" s="180"/>
      <c r="O21" s="180"/>
    </row>
    <row r="22" spans="1:15" s="181" customFormat="1" x14ac:dyDescent="0.25">
      <c r="A22" s="41" t="s">
        <v>11</v>
      </c>
      <c r="B22" s="41"/>
      <c r="C22" s="41"/>
      <c r="D22" s="41"/>
      <c r="E22" s="187"/>
      <c r="F22" s="187"/>
      <c r="G22" s="193"/>
      <c r="H22" s="193"/>
      <c r="I22" s="194"/>
      <c r="J22" s="187"/>
      <c r="K22" s="196"/>
      <c r="L22" s="41"/>
      <c r="M22" s="41"/>
      <c r="N22" s="180"/>
      <c r="O22" s="180"/>
    </row>
    <row r="23" spans="1:15" s="181" customFormat="1" x14ac:dyDescent="0.25">
      <c r="A23" s="176"/>
      <c r="B23" s="41" t="s">
        <v>12</v>
      </c>
      <c r="C23" s="41"/>
      <c r="D23" s="41"/>
      <c r="E23" s="187"/>
      <c r="F23" s="187"/>
      <c r="G23" s="193"/>
      <c r="H23" s="193"/>
      <c r="I23" s="194"/>
      <c r="J23" s="187"/>
      <c r="K23" s="196"/>
      <c r="L23" s="41"/>
      <c r="M23" s="41"/>
      <c r="N23" s="180"/>
      <c r="O23" s="180"/>
    </row>
    <row r="24" spans="1:15" s="181" customFormat="1" x14ac:dyDescent="0.25">
      <c r="A24" s="176"/>
      <c r="B24" s="41"/>
      <c r="C24" s="41" t="s">
        <v>26</v>
      </c>
      <c r="D24" s="41"/>
      <c r="E24" s="192"/>
      <c r="F24" s="192"/>
      <c r="G24" s="193">
        <f>+GFSum!J20</f>
        <v>79824</v>
      </c>
      <c r="H24" s="193"/>
      <c r="I24" s="193">
        <f>+GFSum!R20</f>
        <v>74445</v>
      </c>
      <c r="J24" s="193"/>
      <c r="K24" s="197"/>
      <c r="L24" s="41"/>
      <c r="M24" s="41"/>
      <c r="N24" s="180"/>
      <c r="O24" s="180"/>
    </row>
    <row r="25" spans="1:15" s="181" customFormat="1" x14ac:dyDescent="0.25">
      <c r="A25" s="176"/>
      <c r="B25" s="41"/>
      <c r="C25" s="41" t="s">
        <v>27</v>
      </c>
      <c r="D25" s="41"/>
      <c r="E25" s="192"/>
      <c r="F25" s="192"/>
      <c r="G25" s="193">
        <f>+GFSum!J21</f>
        <v>49496</v>
      </c>
      <c r="H25" s="193"/>
      <c r="I25" s="193">
        <f>+GFSum!R21</f>
        <v>48377</v>
      </c>
      <c r="J25" s="193"/>
      <c r="K25" s="197"/>
      <c r="L25" s="41"/>
      <c r="M25" s="41"/>
      <c r="N25" s="180"/>
      <c r="O25" s="180"/>
    </row>
    <row r="26" spans="1:15" s="181" customFormat="1" x14ac:dyDescent="0.25">
      <c r="A26" s="176"/>
      <c r="B26" s="41"/>
      <c r="C26" s="41" t="s">
        <v>28</v>
      </c>
      <c r="D26" s="41"/>
      <c r="E26" s="192"/>
      <c r="F26" s="192"/>
      <c r="G26" s="193">
        <f>+GFSum!J22</f>
        <v>38458</v>
      </c>
      <c r="H26" s="192"/>
      <c r="I26" s="193">
        <f>+GFSum!R22</f>
        <v>43757</v>
      </c>
      <c r="J26" s="193"/>
      <c r="K26" s="197"/>
      <c r="L26" s="41"/>
      <c r="M26" s="41"/>
      <c r="N26" s="180"/>
      <c r="O26" s="180"/>
    </row>
    <row r="27" spans="1:15" s="181" customFormat="1" x14ac:dyDescent="0.25">
      <c r="A27" s="176"/>
      <c r="B27" s="41"/>
      <c r="C27" s="41" t="s">
        <v>29</v>
      </c>
      <c r="D27" s="41"/>
      <c r="E27" s="192"/>
      <c r="F27" s="192"/>
      <c r="G27" s="193">
        <f>+GFSum!J23</f>
        <v>0</v>
      </c>
      <c r="H27" s="192"/>
      <c r="I27" s="193">
        <f>+GFSum!R23</f>
        <v>0</v>
      </c>
      <c r="J27" s="193"/>
      <c r="K27" s="197"/>
      <c r="L27" s="41"/>
      <c r="M27" s="41"/>
      <c r="N27" s="180"/>
      <c r="O27" s="180"/>
    </row>
    <row r="28" spans="1:15" s="181" customFormat="1" x14ac:dyDescent="0.25">
      <c r="A28" s="176"/>
      <c r="B28" s="41"/>
      <c r="C28" s="41" t="s">
        <v>106</v>
      </c>
      <c r="D28" s="41"/>
      <c r="E28" s="192"/>
      <c r="F28" s="192"/>
      <c r="G28" s="193">
        <f>+GFSum!J24</f>
        <v>39475</v>
      </c>
      <c r="H28" s="192"/>
      <c r="I28" s="193">
        <f>+GFSum!R24</f>
        <v>39680</v>
      </c>
      <c r="J28" s="193"/>
      <c r="K28" s="197"/>
      <c r="L28" s="41"/>
      <c r="M28" s="41"/>
      <c r="N28" s="180"/>
      <c r="O28" s="180"/>
    </row>
    <row r="29" spans="1:15" s="181" customFormat="1" x14ac:dyDescent="0.25">
      <c r="A29" s="176"/>
      <c r="B29" s="41"/>
      <c r="C29" s="41" t="s">
        <v>107</v>
      </c>
      <c r="D29" s="41"/>
      <c r="E29" s="192"/>
      <c r="F29" s="192"/>
      <c r="G29" s="193">
        <f>+GFSum!J25</f>
        <v>0</v>
      </c>
      <c r="H29" s="192"/>
      <c r="I29" s="193">
        <f>+GFSum!R25</f>
        <v>5000</v>
      </c>
      <c r="J29" s="193"/>
      <c r="K29" s="197"/>
      <c r="L29" s="41"/>
      <c r="M29" s="41"/>
      <c r="N29" s="180"/>
      <c r="O29" s="180"/>
    </row>
    <row r="30" spans="1:15" s="181" customFormat="1" x14ac:dyDescent="0.25">
      <c r="A30" s="176"/>
      <c r="B30" s="41"/>
      <c r="C30" s="41" t="s">
        <v>215</v>
      </c>
      <c r="D30" s="41"/>
      <c r="E30" s="192"/>
      <c r="F30" s="192"/>
      <c r="G30" s="193">
        <f>+GFSum!J26</f>
        <v>43794</v>
      </c>
      <c r="H30" s="192"/>
      <c r="I30" s="193">
        <f>+GFSum!R26</f>
        <v>43795</v>
      </c>
      <c r="J30" s="193"/>
      <c r="K30" s="197"/>
      <c r="L30" s="41"/>
      <c r="M30" s="41"/>
      <c r="N30" s="180"/>
      <c r="O30" s="180"/>
    </row>
    <row r="31" spans="1:15" s="181" customFormat="1" x14ac:dyDescent="0.25">
      <c r="A31" s="176"/>
      <c r="B31" s="41"/>
      <c r="C31" s="41"/>
      <c r="D31" s="41" t="s">
        <v>85</v>
      </c>
      <c r="E31" s="192"/>
      <c r="F31" s="194"/>
      <c r="G31" s="195">
        <f>SUM(G24:G30)</f>
        <v>251047</v>
      </c>
      <c r="H31" s="192"/>
      <c r="I31" s="195">
        <f>SUM(I24:I30)</f>
        <v>255054</v>
      </c>
      <c r="J31" s="192"/>
      <c r="K31" s="36">
        <f>I31/G31-1</f>
        <v>1.5961154684182688E-2</v>
      </c>
      <c r="L31" s="41"/>
      <c r="M31" s="192"/>
      <c r="N31" s="180"/>
      <c r="O31" s="180"/>
    </row>
    <row r="32" spans="1:15" s="181" customFormat="1" x14ac:dyDescent="0.25">
      <c r="A32" s="176"/>
      <c r="B32" s="41"/>
      <c r="C32" s="41"/>
      <c r="D32" s="41"/>
      <c r="E32" s="194"/>
      <c r="F32" s="194"/>
      <c r="G32" s="192"/>
      <c r="H32" s="192"/>
      <c r="I32" s="194"/>
      <c r="J32" s="194"/>
      <c r="K32" s="196"/>
      <c r="L32" s="41"/>
      <c r="M32" s="187"/>
      <c r="N32" s="180"/>
      <c r="O32" s="180"/>
    </row>
    <row r="33" spans="1:15" s="181" customFormat="1" x14ac:dyDescent="0.25">
      <c r="A33" s="176"/>
      <c r="B33" s="41"/>
      <c r="C33" s="41"/>
      <c r="D33" s="41" t="s">
        <v>138</v>
      </c>
      <c r="E33" s="194"/>
      <c r="F33" s="194"/>
      <c r="G33" s="192"/>
      <c r="H33" s="192"/>
      <c r="I33" s="194"/>
      <c r="J33" s="194"/>
      <c r="K33" s="196"/>
      <c r="L33" s="41"/>
      <c r="M33" s="41"/>
      <c r="N33" s="180"/>
      <c r="O33" s="180"/>
    </row>
    <row r="34" spans="1:15" s="181" customFormat="1" ht="16.5" thickBot="1" x14ac:dyDescent="0.3">
      <c r="A34" s="176"/>
      <c r="B34" s="41"/>
      <c r="C34" s="41"/>
      <c r="D34" s="41" t="s">
        <v>139</v>
      </c>
      <c r="E34" s="194"/>
      <c r="F34" s="194"/>
      <c r="G34" s="198">
        <f>+G20-G31</f>
        <v>-2025</v>
      </c>
      <c r="H34" s="192"/>
      <c r="I34" s="198">
        <f>+I20-I31</f>
        <v>-5000</v>
      </c>
      <c r="J34" s="192"/>
      <c r="K34" s="196"/>
      <c r="L34" s="41"/>
      <c r="M34" s="41"/>
      <c r="N34" s="180"/>
      <c r="O34" s="180"/>
    </row>
    <row r="35" spans="1:15" s="181" customFormat="1" ht="16.5" thickTop="1" x14ac:dyDescent="0.25">
      <c r="A35" s="176"/>
      <c r="B35" s="41"/>
      <c r="C35" s="41"/>
      <c r="D35" s="41"/>
      <c r="E35" s="194"/>
      <c r="F35" s="194"/>
      <c r="G35" s="193"/>
      <c r="H35" s="193"/>
      <c r="I35" s="193"/>
      <c r="J35" s="193"/>
      <c r="K35" s="196"/>
      <c r="L35" s="41"/>
      <c r="M35" s="41"/>
      <c r="N35" s="180"/>
      <c r="O35" s="180"/>
    </row>
    <row r="36" spans="1:15" s="181" customFormat="1" x14ac:dyDescent="0.25">
      <c r="A36" s="176"/>
      <c r="B36" s="41"/>
      <c r="C36" s="41"/>
      <c r="D36" s="41"/>
      <c r="E36" s="41"/>
      <c r="F36" s="41"/>
      <c r="G36" s="199"/>
      <c r="H36" s="200"/>
      <c r="I36" s="41"/>
      <c r="J36" s="199"/>
      <c r="K36" s="196"/>
      <c r="L36" s="41"/>
      <c r="M36" s="41"/>
      <c r="N36" s="180"/>
      <c r="O36" s="180"/>
    </row>
    <row r="37" spans="1:15" s="181" customFormat="1" x14ac:dyDescent="0.25">
      <c r="A37" s="176"/>
      <c r="B37" s="41"/>
      <c r="C37" s="41"/>
      <c r="D37" s="41"/>
      <c r="E37" s="187"/>
      <c r="F37" s="187"/>
      <c r="G37" s="188"/>
      <c r="H37" s="188"/>
      <c r="I37" s="201"/>
      <c r="J37" s="201"/>
      <c r="K37" s="188"/>
      <c r="L37" s="41"/>
      <c r="M37" s="42" t="s">
        <v>127</v>
      </c>
      <c r="N37" s="180"/>
      <c r="O37" s="180"/>
    </row>
    <row r="38" spans="1:15" s="181" customFormat="1" x14ac:dyDescent="0.25">
      <c r="A38" s="176"/>
      <c r="B38" s="41"/>
      <c r="C38" s="41"/>
      <c r="D38" s="41"/>
      <c r="E38" s="182" t="s">
        <v>15</v>
      </c>
      <c r="F38" s="41"/>
      <c r="G38" s="199"/>
      <c r="H38" s="200"/>
      <c r="I38" s="199"/>
      <c r="J38" s="199"/>
      <c r="K38" s="182" t="s">
        <v>15</v>
      </c>
      <c r="L38" s="199"/>
      <c r="M38" s="42" t="s">
        <v>128</v>
      </c>
      <c r="N38" s="180"/>
      <c r="O38" s="180"/>
    </row>
    <row r="39" spans="1:15" s="181" customFormat="1" x14ac:dyDescent="0.25">
      <c r="A39" s="176"/>
      <c r="B39" s="183" t="s">
        <v>214</v>
      </c>
      <c r="C39" s="41"/>
      <c r="D39" s="202"/>
      <c r="E39" s="203" t="s">
        <v>295</v>
      </c>
      <c r="F39" s="41"/>
      <c r="G39" s="186" t="s">
        <v>16</v>
      </c>
      <c r="H39" s="200"/>
      <c r="I39" s="186" t="s">
        <v>17</v>
      </c>
      <c r="J39" s="199"/>
      <c r="K39" s="204" t="s">
        <v>304</v>
      </c>
      <c r="L39" s="199"/>
      <c r="M39" s="43" t="s">
        <v>129</v>
      </c>
      <c r="N39" s="180"/>
      <c r="O39" s="180"/>
    </row>
    <row r="40" spans="1:15" s="181" customFormat="1" x14ac:dyDescent="0.25">
      <c r="A40" s="176"/>
      <c r="B40" s="41"/>
      <c r="C40" s="41"/>
      <c r="D40" s="41" t="s">
        <v>18</v>
      </c>
      <c r="E40" s="193">
        <f>+GFSum!R34</f>
        <v>99172.989999999991</v>
      </c>
      <c r="F40" s="205"/>
      <c r="G40" s="193">
        <f>+GFSum!R17</f>
        <v>250054</v>
      </c>
      <c r="H40" s="177"/>
      <c r="I40" s="193">
        <f>+GFSum!R28</f>
        <v>255054</v>
      </c>
      <c r="J40" s="205"/>
      <c r="K40" s="194">
        <f>+E40+G40-I40</f>
        <v>94172.989999999991</v>
      </c>
      <c r="L40" s="205"/>
      <c r="M40" s="177">
        <f>+Revs!Q9</f>
        <v>102497</v>
      </c>
      <c r="N40" s="180"/>
      <c r="O40" s="180"/>
    </row>
    <row r="41" spans="1:15" s="181" customFormat="1" x14ac:dyDescent="0.25">
      <c r="A41" s="176"/>
      <c r="B41" s="41"/>
      <c r="C41" s="41"/>
      <c r="D41" s="41" t="s">
        <v>20</v>
      </c>
      <c r="E41" s="193">
        <f>+TIF!Q32</f>
        <v>283370</v>
      </c>
      <c r="F41" s="205"/>
      <c r="G41" s="193">
        <f>+TIF!Q16</f>
        <v>3573</v>
      </c>
      <c r="H41" s="177"/>
      <c r="I41" s="193">
        <f>+TIF!Q25</f>
        <v>104887</v>
      </c>
      <c r="J41" s="205"/>
      <c r="K41" s="194">
        <f>+E41+G41-I41</f>
        <v>182056</v>
      </c>
      <c r="L41" s="205"/>
      <c r="M41" s="177">
        <f>+TIF!Q10</f>
        <v>0</v>
      </c>
      <c r="N41" s="180"/>
      <c r="O41" s="180"/>
    </row>
    <row r="42" spans="1:15" s="181" customFormat="1" x14ac:dyDescent="0.25">
      <c r="A42" s="176"/>
      <c r="B42" s="41"/>
      <c r="C42" s="41"/>
      <c r="D42" s="41" t="s">
        <v>108</v>
      </c>
      <c r="E42" s="192">
        <f>+DbtSvc!Q29</f>
        <v>0</v>
      </c>
      <c r="F42" s="206"/>
      <c r="G42" s="192">
        <f>+DbtSvc!Q14</f>
        <v>148682</v>
      </c>
      <c r="H42" s="194"/>
      <c r="I42" s="192">
        <f>+DbtSvc!Q22</f>
        <v>148682</v>
      </c>
      <c r="J42" s="206"/>
      <c r="K42" s="194">
        <f>+E42+G42-I42</f>
        <v>0</v>
      </c>
      <c r="L42" s="206"/>
      <c r="M42" s="194">
        <v>0</v>
      </c>
      <c r="N42" s="180"/>
      <c r="O42" s="180"/>
    </row>
    <row r="43" spans="1:15" s="181" customFormat="1" x14ac:dyDescent="0.25">
      <c r="A43" s="176"/>
      <c r="B43" s="41"/>
      <c r="C43" s="41"/>
      <c r="D43" s="41" t="s">
        <v>255</v>
      </c>
      <c r="E43" s="207">
        <f>+Sewer!Q46</f>
        <v>1426166</v>
      </c>
      <c r="F43" s="205"/>
      <c r="G43" s="207">
        <f>+Sewer!Q14</f>
        <v>105440</v>
      </c>
      <c r="H43" s="177"/>
      <c r="I43" s="207">
        <f>+Sewer!Q36</f>
        <v>111703</v>
      </c>
      <c r="J43" s="205"/>
      <c r="K43" s="208">
        <f>+E43+G43-I43</f>
        <v>1419903</v>
      </c>
      <c r="L43" s="205"/>
      <c r="M43" s="208">
        <v>0</v>
      </c>
      <c r="N43" s="180"/>
      <c r="O43" s="180"/>
    </row>
    <row r="44" spans="1:15" s="181" customFormat="1" x14ac:dyDescent="0.25">
      <c r="A44" s="176"/>
      <c r="B44" s="41"/>
      <c r="C44" s="41"/>
      <c r="D44" s="41"/>
      <c r="E44" s="177"/>
      <c r="F44" s="177"/>
      <c r="G44" s="177"/>
      <c r="H44" s="177"/>
      <c r="I44" s="177"/>
      <c r="J44" s="177"/>
      <c r="K44" s="177"/>
      <c r="L44" s="177"/>
      <c r="M44" s="177"/>
      <c r="N44" s="180"/>
      <c r="O44" s="180"/>
    </row>
    <row r="45" spans="1:15" s="181" customFormat="1" ht="16.5" thickBot="1" x14ac:dyDescent="0.3">
      <c r="A45" s="176"/>
      <c r="B45" s="41"/>
      <c r="C45" s="41"/>
      <c r="D45" s="41"/>
      <c r="E45" s="209">
        <f>SUM(E40:E44)</f>
        <v>1808708.99</v>
      </c>
      <c r="F45" s="177"/>
      <c r="G45" s="209">
        <f>SUM(G40:G44)</f>
        <v>507749</v>
      </c>
      <c r="H45" s="177"/>
      <c r="I45" s="209">
        <f>SUM(I40:I44)</f>
        <v>620326</v>
      </c>
      <c r="J45" s="177"/>
      <c r="K45" s="209">
        <f>SUM(K40:K44)</f>
        <v>1696131.99</v>
      </c>
      <c r="L45" s="177"/>
      <c r="M45" s="209">
        <f>SUM(M40:M44)</f>
        <v>102497</v>
      </c>
      <c r="N45" s="180"/>
      <c r="O45" s="180"/>
    </row>
    <row r="46" spans="1:15" s="181" customFormat="1" ht="16.5" thickTop="1" x14ac:dyDescent="0.25">
      <c r="A46" s="176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180"/>
      <c r="O46" s="180"/>
    </row>
    <row r="47" spans="1:15" x14ac:dyDescent="0.25">
      <c r="B47" s="166"/>
      <c r="C47" s="166"/>
      <c r="D47" s="166"/>
      <c r="E47" s="166"/>
      <c r="F47" s="166"/>
      <c r="G47" s="175"/>
      <c r="H47" s="166"/>
      <c r="I47" s="175"/>
      <c r="J47" s="166"/>
      <c r="K47" s="166"/>
      <c r="L47" s="166"/>
      <c r="M47" s="166"/>
      <c r="N47" s="166"/>
      <c r="O47" s="166"/>
    </row>
  </sheetData>
  <phoneticPr fontId="2" type="noConversion"/>
  <printOptions horizontalCentered="1"/>
  <pageMargins left="0.5" right="0.5" top="0.75" bottom="0.75" header="0.5" footer="0.5"/>
  <pageSetup scale="90" orientation="portrait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69"/>
  <sheetViews>
    <sheetView defaultGridColor="0" colorId="8" zoomScaleNormal="100" workbookViewId="0"/>
  </sheetViews>
  <sheetFormatPr defaultColWidth="8.7109375" defaultRowHeight="15" x14ac:dyDescent="0.2"/>
  <cols>
    <col min="1" max="3" width="1.7109375" style="124" customWidth="1"/>
    <col min="4" max="4" width="27.5703125" style="124" customWidth="1"/>
    <col min="5" max="5" width="7.5703125" style="124" customWidth="1"/>
    <col min="6" max="6" width="14.5703125" style="108" bestFit="1" customWidth="1"/>
    <col min="7" max="7" width="1.7109375" style="108" customWidth="1"/>
    <col min="8" max="8" width="13.7109375" style="108" customWidth="1"/>
    <col min="9" max="9" width="2.5703125" style="108" customWidth="1"/>
    <col min="10" max="10" width="17.28515625" style="108" customWidth="1"/>
    <col min="11" max="11" width="2.42578125" style="108" customWidth="1"/>
    <col min="12" max="12" width="13.7109375" style="108" customWidth="1"/>
    <col min="13" max="13" width="2.42578125" style="108" customWidth="1"/>
    <col min="14" max="14" width="13.7109375" style="108" customWidth="1"/>
    <col min="15" max="15" width="2.42578125" style="108" customWidth="1"/>
    <col min="16" max="16" width="14.42578125" style="108" customWidth="1"/>
    <col min="17" max="17" width="2.28515625" style="108" customWidth="1"/>
    <col min="18" max="18" width="15.28515625" style="108" customWidth="1"/>
    <col min="19" max="19" width="2.7109375" style="108" customWidth="1"/>
    <col min="20" max="20" width="13.5703125" style="108" bestFit="1" customWidth="1"/>
    <col min="21" max="16384" width="8.7109375" style="108"/>
  </cols>
  <sheetData>
    <row r="1" spans="1:23" s="142" customFormat="1" ht="15.75" x14ac:dyDescent="0.25">
      <c r="A1" s="1" t="s">
        <v>82</v>
      </c>
      <c r="B1" s="1"/>
      <c r="C1" s="1"/>
      <c r="D1" s="1"/>
      <c r="E1" s="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8" t="s">
        <v>120</v>
      </c>
      <c r="U1" s="141"/>
      <c r="V1" s="141"/>
      <c r="W1" s="141"/>
    </row>
    <row r="2" spans="1:23" s="142" customFormat="1" ht="15.75" x14ac:dyDescent="0.25">
      <c r="A2" s="39" t="s">
        <v>302</v>
      </c>
      <c r="B2" s="1"/>
      <c r="C2" s="1"/>
      <c r="D2" s="1"/>
      <c r="E2" s="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258">
        <f ca="1">NOW()</f>
        <v>44536.809917245373</v>
      </c>
      <c r="U2" s="141"/>
      <c r="V2" s="141"/>
      <c r="W2" s="141"/>
    </row>
    <row r="3" spans="1:23" s="142" customFormat="1" ht="15.75" x14ac:dyDescent="0.25">
      <c r="A3" s="1" t="s">
        <v>109</v>
      </c>
      <c r="B3" s="1"/>
      <c r="C3" s="1"/>
      <c r="D3" s="1"/>
      <c r="E3" s="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</row>
    <row r="4" spans="1:23" s="142" customFormat="1" ht="15.75" x14ac:dyDescent="0.25">
      <c r="A4" s="1"/>
      <c r="B4" s="1"/>
      <c r="C4" s="1"/>
      <c r="D4" s="1"/>
      <c r="E4" s="1"/>
      <c r="F4" s="141"/>
      <c r="G4" s="141"/>
      <c r="H4" s="259"/>
      <c r="I4" s="260"/>
      <c r="J4" s="259"/>
      <c r="K4" s="259"/>
      <c r="L4" s="259"/>
      <c r="M4" s="259"/>
      <c r="N4" s="259"/>
      <c r="O4" s="259"/>
      <c r="P4" s="259"/>
      <c r="Q4" s="260"/>
      <c r="R4" s="260"/>
      <c r="S4" s="260"/>
      <c r="T4" s="259"/>
      <c r="U4" s="141"/>
      <c r="V4" s="141"/>
      <c r="W4" s="141"/>
    </row>
    <row r="5" spans="1:23" s="142" customFormat="1" ht="15.75" x14ac:dyDescent="0.25">
      <c r="A5" s="1"/>
      <c r="B5" s="1"/>
      <c r="C5" s="1"/>
      <c r="D5" s="1"/>
      <c r="E5" s="1"/>
      <c r="F5" s="141"/>
      <c r="G5" s="141"/>
      <c r="H5" s="9"/>
      <c r="I5" s="9"/>
      <c r="J5" s="15">
        <v>2021</v>
      </c>
      <c r="K5" s="15"/>
      <c r="L5" s="15"/>
      <c r="M5" s="16"/>
      <c r="N5" s="15"/>
      <c r="O5" s="16"/>
      <c r="P5" s="16"/>
      <c r="Q5" s="9"/>
      <c r="R5" s="9"/>
      <c r="S5" s="9"/>
      <c r="T5" s="259"/>
      <c r="U5" s="141"/>
      <c r="V5" s="141"/>
      <c r="W5" s="141"/>
    </row>
    <row r="6" spans="1:23" s="142" customFormat="1" ht="15.75" x14ac:dyDescent="0.25">
      <c r="A6" s="1"/>
      <c r="B6" s="1"/>
      <c r="C6" s="1"/>
      <c r="D6" s="1"/>
      <c r="E6" s="1"/>
      <c r="F6" s="237">
        <v>2019</v>
      </c>
      <c r="G6" s="261"/>
      <c r="H6" s="237">
        <v>2020</v>
      </c>
      <c r="I6" s="9"/>
      <c r="J6" s="9"/>
      <c r="K6" s="141"/>
      <c r="L6" s="262" t="s">
        <v>296</v>
      </c>
      <c r="M6" s="141"/>
      <c r="N6" s="262" t="s">
        <v>297</v>
      </c>
      <c r="O6" s="141"/>
      <c r="P6" s="9"/>
      <c r="Q6" s="9"/>
      <c r="R6" s="263">
        <v>2022</v>
      </c>
      <c r="S6" s="263"/>
      <c r="T6" s="259" t="s">
        <v>2</v>
      </c>
      <c r="U6" s="141"/>
      <c r="V6" s="141"/>
      <c r="W6" s="141"/>
    </row>
    <row r="7" spans="1:23" s="142" customFormat="1" ht="15.75" x14ac:dyDescent="0.25">
      <c r="A7" s="1"/>
      <c r="B7" s="1"/>
      <c r="C7" s="1"/>
      <c r="D7" s="1"/>
      <c r="E7" s="1"/>
      <c r="F7" s="19" t="s">
        <v>3</v>
      </c>
      <c r="G7" s="9"/>
      <c r="H7" s="19" t="s">
        <v>3</v>
      </c>
      <c r="I7" s="9"/>
      <c r="J7" s="19" t="s">
        <v>4</v>
      </c>
      <c r="K7" s="141"/>
      <c r="L7" s="238" t="s">
        <v>3</v>
      </c>
      <c r="M7" s="9"/>
      <c r="N7" s="238" t="s">
        <v>63</v>
      </c>
      <c r="O7" s="9"/>
      <c r="P7" s="238" t="s">
        <v>64</v>
      </c>
      <c r="Q7" s="9"/>
      <c r="R7" s="19" t="s">
        <v>4</v>
      </c>
      <c r="S7" s="264"/>
      <c r="T7" s="265" t="s">
        <v>5</v>
      </c>
      <c r="U7" s="141"/>
      <c r="V7" s="141"/>
      <c r="W7" s="141"/>
    </row>
    <row r="8" spans="1:23" s="142" customFormat="1" ht="15.75" x14ac:dyDescent="0.25">
      <c r="A8" s="138" t="s">
        <v>6</v>
      </c>
      <c r="B8" s="1"/>
      <c r="C8" s="1"/>
      <c r="D8" s="1"/>
      <c r="E8" s="1"/>
      <c r="F8" s="141"/>
      <c r="G8" s="141"/>
      <c r="H8" s="139"/>
      <c r="I8" s="140"/>
      <c r="J8" s="139"/>
      <c r="K8" s="139"/>
      <c r="L8" s="139"/>
      <c r="M8" s="139"/>
      <c r="N8" s="139"/>
      <c r="O8" s="139"/>
      <c r="P8" s="139"/>
      <c r="Q8" s="140"/>
      <c r="R8" s="140"/>
      <c r="S8" s="140"/>
      <c r="T8" s="139"/>
      <c r="U8" s="141"/>
      <c r="V8" s="141"/>
      <c r="W8" s="141"/>
    </row>
    <row r="9" spans="1:23" s="142" customFormat="1" ht="15.75" x14ac:dyDescent="0.25">
      <c r="A9" s="1" t="s">
        <v>7</v>
      </c>
      <c r="B9" s="1"/>
      <c r="C9" s="1"/>
      <c r="D9" s="1"/>
      <c r="E9" s="1"/>
      <c r="F9" s="143">
        <f>+GFSum!F9</f>
        <v>111495</v>
      </c>
      <c r="G9" s="266"/>
      <c r="H9" s="143">
        <f>+GFSum!H9</f>
        <v>99829</v>
      </c>
      <c r="I9" s="267"/>
      <c r="J9" s="143">
        <f>+GFSum!J9</f>
        <v>102657</v>
      </c>
      <c r="K9" s="143"/>
      <c r="L9" s="144">
        <f>+GFSum!L9</f>
        <v>102657</v>
      </c>
      <c r="M9" s="143"/>
      <c r="N9" s="144">
        <f>+GFSum!N9</f>
        <v>0</v>
      </c>
      <c r="O9" s="145"/>
      <c r="P9" s="144">
        <f>+N9+L9</f>
        <v>102657</v>
      </c>
      <c r="Q9" s="146"/>
      <c r="R9" s="144">
        <f>+GFSum!R9</f>
        <v>102497</v>
      </c>
      <c r="S9" s="147"/>
      <c r="T9" s="23">
        <f t="shared" ref="T9:T19" si="0">R9/J9-1</f>
        <v>-1.5585883086394192E-3</v>
      </c>
      <c r="U9" s="141"/>
      <c r="V9" s="141"/>
      <c r="W9" s="141"/>
    </row>
    <row r="10" spans="1:23" s="142" customFormat="1" ht="15.75" x14ac:dyDescent="0.25">
      <c r="A10" s="1" t="s">
        <v>201</v>
      </c>
      <c r="B10" s="1"/>
      <c r="C10" s="1"/>
      <c r="D10" s="1"/>
      <c r="E10" s="1"/>
      <c r="F10" s="144">
        <f>+TIF!E10</f>
        <v>126799</v>
      </c>
      <c r="G10" s="141"/>
      <c r="H10" s="144">
        <f>+TIF!G10</f>
        <v>122566</v>
      </c>
      <c r="I10" s="144"/>
      <c r="J10" s="144">
        <f>+TIF!I10</f>
        <v>123000</v>
      </c>
      <c r="K10" s="144"/>
      <c r="L10" s="144">
        <f>+TIF!K10</f>
        <v>0</v>
      </c>
      <c r="M10" s="144"/>
      <c r="N10" s="144">
        <f>+TIF!M10</f>
        <v>0</v>
      </c>
      <c r="O10" s="144"/>
      <c r="P10" s="144">
        <f t="shared" ref="P10:P18" si="1">+N10+L10</f>
        <v>0</v>
      </c>
      <c r="Q10" s="27"/>
      <c r="R10" s="144">
        <f>+TIF!Q10</f>
        <v>0</v>
      </c>
      <c r="S10" s="144"/>
      <c r="T10" s="23">
        <f>R10/J10-1</f>
        <v>-1</v>
      </c>
      <c r="U10" s="141"/>
      <c r="V10" s="141"/>
      <c r="W10" s="141"/>
    </row>
    <row r="11" spans="1:23" s="142" customFormat="1" ht="15.75" x14ac:dyDescent="0.25">
      <c r="A11" s="1" t="s">
        <v>8</v>
      </c>
      <c r="B11" s="1"/>
      <c r="C11" s="1"/>
      <c r="D11" s="1"/>
      <c r="E11" s="1"/>
      <c r="F11" s="148">
        <f>+GFSum!F10+TIF!E11+TIF!E12</f>
        <v>127723</v>
      </c>
      <c r="G11" s="141"/>
      <c r="H11" s="148">
        <f>+GFSum!H10+TIF!G11+TIF!G12</f>
        <v>150227</v>
      </c>
      <c r="I11" s="144"/>
      <c r="J11" s="148">
        <f>+GFSum!J10+TIF!I11+TIF!I12</f>
        <v>136170</v>
      </c>
      <c r="K11" s="148"/>
      <c r="L11" s="148">
        <f>+GFSum!L10+TIF!K11+TIF!K12</f>
        <v>46909.99</v>
      </c>
      <c r="M11" s="148"/>
      <c r="N11" s="148">
        <f>+GFSum!N10+TIF!M11+TIF!M12</f>
        <v>88702</v>
      </c>
      <c r="O11" s="148"/>
      <c r="P11" s="144">
        <f t="shared" si="1"/>
        <v>135611.99</v>
      </c>
      <c r="Q11" s="144"/>
      <c r="R11" s="148">
        <f>+GFSum!R10+TIF!Q11+TIF!Q12</f>
        <v>129103</v>
      </c>
      <c r="S11" s="148"/>
      <c r="T11" s="23">
        <f t="shared" si="0"/>
        <v>-5.1898362341191162E-2</v>
      </c>
      <c r="U11" s="141"/>
      <c r="V11" s="141"/>
      <c r="W11" s="141"/>
    </row>
    <row r="12" spans="1:23" s="142" customFormat="1" ht="15.75" x14ac:dyDescent="0.25">
      <c r="A12" s="1" t="s">
        <v>111</v>
      </c>
      <c r="B12" s="1"/>
      <c r="C12" s="1"/>
      <c r="D12" s="1"/>
      <c r="E12" s="1"/>
      <c r="F12" s="148">
        <f>+GFSum!F11</f>
        <v>7991</v>
      </c>
      <c r="G12" s="141"/>
      <c r="H12" s="148">
        <f>+GFSum!H11</f>
        <v>2879</v>
      </c>
      <c r="I12" s="144"/>
      <c r="J12" s="148">
        <f>+GFSum!J11</f>
        <v>4430</v>
      </c>
      <c r="K12" s="148"/>
      <c r="L12" s="148">
        <f>+GFSum!L11</f>
        <v>2729</v>
      </c>
      <c r="M12" s="148"/>
      <c r="N12" s="148">
        <f>+GFSum!N11</f>
        <v>280</v>
      </c>
      <c r="O12" s="148"/>
      <c r="P12" s="144">
        <f t="shared" si="1"/>
        <v>3009</v>
      </c>
      <c r="Q12" s="144"/>
      <c r="R12" s="148">
        <f>+GFSum!R11</f>
        <v>3430</v>
      </c>
      <c r="S12" s="148"/>
      <c r="T12" s="23">
        <f t="shared" si="0"/>
        <v>-0.22573363431151239</v>
      </c>
      <c r="U12" s="141"/>
      <c r="V12" s="141"/>
      <c r="W12" s="141"/>
    </row>
    <row r="13" spans="1:23" s="142" customFormat="1" ht="15.75" x14ac:dyDescent="0.25">
      <c r="A13" s="1" t="s">
        <v>126</v>
      </c>
      <c r="B13" s="1"/>
      <c r="C13" s="1"/>
      <c r="D13" s="1"/>
      <c r="E13" s="1"/>
      <c r="F13" s="148">
        <f>+GFSum!F12</f>
        <v>7927</v>
      </c>
      <c r="G13" s="141"/>
      <c r="H13" s="148">
        <f>+GFSum!H12</f>
        <v>7449</v>
      </c>
      <c r="I13" s="144"/>
      <c r="J13" s="148">
        <f>+GFSum!J12</f>
        <v>7950</v>
      </c>
      <c r="K13" s="148"/>
      <c r="L13" s="148">
        <f>+GFSum!L12</f>
        <v>27642</v>
      </c>
      <c r="M13" s="148"/>
      <c r="N13" s="148">
        <f>+GFSum!N12</f>
        <v>7075</v>
      </c>
      <c r="O13" s="148"/>
      <c r="P13" s="144">
        <f t="shared" si="1"/>
        <v>34717</v>
      </c>
      <c r="Q13" s="144"/>
      <c r="R13" s="148">
        <f>+GFSum!R12</f>
        <v>8805</v>
      </c>
      <c r="S13" s="148"/>
      <c r="T13" s="23">
        <f t="shared" si="0"/>
        <v>0.10754716981132084</v>
      </c>
      <c r="U13" s="141"/>
      <c r="V13" s="141"/>
      <c r="W13" s="141"/>
    </row>
    <row r="14" spans="1:23" s="142" customFormat="1" ht="15.75" x14ac:dyDescent="0.25">
      <c r="A14" s="1" t="s">
        <v>105</v>
      </c>
      <c r="B14" s="1"/>
      <c r="C14" s="1"/>
      <c r="D14" s="1"/>
      <c r="E14" s="1"/>
      <c r="F14" s="148">
        <f>+GFSum!F13+TIF!E13</f>
        <v>713</v>
      </c>
      <c r="G14" s="141"/>
      <c r="H14" s="148">
        <f>+GFSum!H13+TIF!G13</f>
        <v>457</v>
      </c>
      <c r="I14" s="144"/>
      <c r="J14" s="148">
        <f>+GFSum!J13+TIF!I13</f>
        <v>710</v>
      </c>
      <c r="K14" s="148"/>
      <c r="L14" s="148">
        <f>+GFSum!L13+TIF!K13</f>
        <v>116</v>
      </c>
      <c r="M14" s="148"/>
      <c r="N14" s="148">
        <f>+GFSum!N13+TIF!M13</f>
        <v>100</v>
      </c>
      <c r="O14" s="148"/>
      <c r="P14" s="144">
        <f t="shared" si="1"/>
        <v>216</v>
      </c>
      <c r="Q14" s="144"/>
      <c r="R14" s="148">
        <f>+GFSum!R13+TIF!Q13</f>
        <v>400</v>
      </c>
      <c r="S14" s="148"/>
      <c r="T14" s="23">
        <f t="shared" si="0"/>
        <v>-0.43661971830985913</v>
      </c>
      <c r="U14" s="141"/>
      <c r="V14" s="141"/>
      <c r="W14" s="141"/>
    </row>
    <row r="15" spans="1:23" s="142" customFormat="1" ht="15.75" x14ac:dyDescent="0.25">
      <c r="A15" s="1" t="s">
        <v>9</v>
      </c>
      <c r="B15" s="1"/>
      <c r="C15" s="1"/>
      <c r="D15" s="1"/>
      <c r="E15" s="1"/>
      <c r="F15" s="148">
        <f>+GFSum!F14+TIF!E14</f>
        <v>40302</v>
      </c>
      <c r="G15" s="141"/>
      <c r="H15" s="148">
        <f>+GFSum!H14+TIF!G14</f>
        <v>8304</v>
      </c>
      <c r="I15" s="144"/>
      <c r="J15" s="148">
        <f>+GFSum!J14+TIF!I14</f>
        <v>3229</v>
      </c>
      <c r="K15" s="144"/>
      <c r="L15" s="148">
        <f>+GFSum!L14+TIF!K14</f>
        <v>7673</v>
      </c>
      <c r="M15" s="144"/>
      <c r="N15" s="148">
        <f>+GFSum!N14+TIF!M14</f>
        <v>-1100</v>
      </c>
      <c r="O15" s="144"/>
      <c r="P15" s="144">
        <f t="shared" si="1"/>
        <v>6573</v>
      </c>
      <c r="Q15" s="144"/>
      <c r="R15" s="148">
        <f>+GFSum!R14+TIF!Q14</f>
        <v>9392</v>
      </c>
      <c r="S15" s="148"/>
      <c r="T15" s="23">
        <f t="shared" si="0"/>
        <v>1.9086404459585009</v>
      </c>
      <c r="U15" s="141"/>
      <c r="V15" s="141"/>
      <c r="W15" s="141"/>
    </row>
    <row r="16" spans="1:23" s="142" customFormat="1" ht="15.75" x14ac:dyDescent="0.25">
      <c r="A16" s="1" t="s">
        <v>261</v>
      </c>
      <c r="B16" s="1"/>
      <c r="C16" s="1"/>
      <c r="D16" s="1"/>
      <c r="E16" s="1"/>
      <c r="F16" s="148">
        <f>+Revs!E73</f>
        <v>0</v>
      </c>
      <c r="G16" s="141"/>
      <c r="H16" s="148">
        <f>+Revs!G73</f>
        <v>0</v>
      </c>
      <c r="I16" s="144"/>
      <c r="J16" s="148">
        <f>+Revs!I73</f>
        <v>0</v>
      </c>
      <c r="K16" s="144"/>
      <c r="L16" s="148">
        <f>+Revs!K73</f>
        <v>0</v>
      </c>
      <c r="M16" s="144"/>
      <c r="N16" s="148">
        <f>+Revs!M73</f>
        <v>0</v>
      </c>
      <c r="O16" s="144"/>
      <c r="P16" s="144">
        <f t="shared" si="1"/>
        <v>0</v>
      </c>
      <c r="Q16" s="144"/>
      <c r="R16" s="148">
        <f>+Revs!Q73</f>
        <v>0</v>
      </c>
      <c r="S16" s="148"/>
      <c r="T16" s="23" t="e">
        <f t="shared" si="0"/>
        <v>#DIV/0!</v>
      </c>
      <c r="U16" s="141"/>
      <c r="V16" s="141"/>
      <c r="W16" s="141"/>
    </row>
    <row r="17" spans="1:23" s="142" customFormat="1" ht="15.75" x14ac:dyDescent="0.25">
      <c r="A17" s="1" t="s">
        <v>280</v>
      </c>
      <c r="B17" s="1"/>
      <c r="C17" s="1"/>
      <c r="D17" s="1"/>
      <c r="E17" s="1"/>
      <c r="F17" s="148">
        <f>+Revs!E74+DbtSvc!E10</f>
        <v>0</v>
      </c>
      <c r="G17" s="141"/>
      <c r="H17" s="148">
        <f>+Revs!G74+DbtSvc!G10</f>
        <v>244786</v>
      </c>
      <c r="I17" s="144"/>
      <c r="J17" s="148">
        <f>+Revs!I74+DbtSvc!I10</f>
        <v>0</v>
      </c>
      <c r="K17" s="144"/>
      <c r="L17" s="148">
        <f>+Revs!K74+DbtSvc!K10</f>
        <v>0</v>
      </c>
      <c r="M17" s="144"/>
      <c r="N17" s="148">
        <f>+DbtSvc!M10</f>
        <v>0</v>
      </c>
      <c r="O17" s="144"/>
      <c r="P17" s="144">
        <f t="shared" si="1"/>
        <v>0</v>
      </c>
      <c r="Q17" s="144"/>
      <c r="R17" s="148">
        <f>+Revs!Q74+DbtSvc!Q10</f>
        <v>0</v>
      </c>
      <c r="S17" s="148"/>
      <c r="T17" s="23" t="e">
        <f t="shared" si="0"/>
        <v>#DIV/0!</v>
      </c>
      <c r="U17" s="141"/>
      <c r="V17" s="141"/>
      <c r="W17" s="141"/>
    </row>
    <row r="18" spans="1:23" s="142" customFormat="1" ht="15.75" x14ac:dyDescent="0.25">
      <c r="A18" s="1" t="s">
        <v>284</v>
      </c>
      <c r="B18" s="1"/>
      <c r="C18" s="1"/>
      <c r="D18" s="1"/>
      <c r="E18" s="1"/>
      <c r="F18" s="144">
        <f>+Revs!E75+DbtSvc!E11+DbtSvc!E12</f>
        <v>161299</v>
      </c>
      <c r="G18" s="141"/>
      <c r="H18" s="144">
        <f>+GFSum!H26+TIF!G23+TIF!G22</f>
        <v>146449</v>
      </c>
      <c r="I18" s="144"/>
      <c r="J18" s="144">
        <f>+GFSum!J26+TIF!I23+TIF!I22</f>
        <v>148680</v>
      </c>
      <c r="K18" s="144"/>
      <c r="L18" s="144">
        <f>+GFSum!L26+TIF!K23+TIF!K22</f>
        <v>0</v>
      </c>
      <c r="M18" s="144"/>
      <c r="N18" s="144">
        <f>+GFSum!N26+TIF!M23+TIF!M22</f>
        <v>148680</v>
      </c>
      <c r="O18" s="144"/>
      <c r="P18" s="144">
        <f t="shared" si="1"/>
        <v>148680</v>
      </c>
      <c r="Q18" s="144"/>
      <c r="R18" s="144">
        <f>+GFSum!R26+TIF!Q23+TIF!Q22</f>
        <v>148682</v>
      </c>
      <c r="S18" s="148"/>
      <c r="T18" s="23">
        <f t="shared" si="0"/>
        <v>1.3451708366973847E-5</v>
      </c>
      <c r="U18" s="141"/>
      <c r="V18" s="141"/>
      <c r="W18" s="141"/>
    </row>
    <row r="19" spans="1:23" s="142" customFormat="1" ht="15.75" x14ac:dyDescent="0.25">
      <c r="A19" s="1"/>
      <c r="B19" s="1"/>
      <c r="C19" s="1" t="s">
        <v>10</v>
      </c>
      <c r="D19" s="1"/>
      <c r="E19" s="1"/>
      <c r="F19" s="149">
        <f>SUM(F9:F18)</f>
        <v>584249</v>
      </c>
      <c r="G19" s="141"/>
      <c r="H19" s="149">
        <f>SUM(H9:H18)</f>
        <v>782946</v>
      </c>
      <c r="I19" s="27"/>
      <c r="J19" s="149">
        <f>SUM(J9:J18)</f>
        <v>526826</v>
      </c>
      <c r="K19" s="144"/>
      <c r="L19" s="149">
        <f>SUM(L9:L18)</f>
        <v>187726.99</v>
      </c>
      <c r="M19" s="144"/>
      <c r="N19" s="149">
        <f>SUM(N9:N18)</f>
        <v>243737</v>
      </c>
      <c r="O19" s="144"/>
      <c r="P19" s="149">
        <f>SUM(P9:P18)</f>
        <v>431463.99</v>
      </c>
      <c r="Q19" s="27"/>
      <c r="R19" s="149">
        <f>SUM(R9:R18)</f>
        <v>402309</v>
      </c>
      <c r="S19" s="144"/>
      <c r="T19" s="23">
        <f t="shared" si="0"/>
        <v>-0.23635317922805632</v>
      </c>
      <c r="U19" s="141"/>
      <c r="V19" s="141"/>
      <c r="W19" s="141"/>
    </row>
    <row r="20" spans="1:23" s="142" customFormat="1" ht="15.75" x14ac:dyDescent="0.25">
      <c r="A20" s="1"/>
      <c r="B20" s="1"/>
      <c r="C20" s="1"/>
      <c r="D20" s="1"/>
      <c r="E20" s="1"/>
      <c r="F20" s="139"/>
      <c r="G20" s="141"/>
      <c r="H20" s="139"/>
      <c r="I20" s="140"/>
      <c r="J20" s="139"/>
      <c r="K20" s="139"/>
      <c r="L20" s="139"/>
      <c r="M20" s="139"/>
      <c r="N20" s="139"/>
      <c r="O20" s="139"/>
      <c r="P20" s="139"/>
      <c r="Q20" s="140"/>
      <c r="R20" s="140"/>
      <c r="S20" s="140"/>
      <c r="T20" s="150"/>
      <c r="U20" s="141"/>
      <c r="V20" s="141"/>
      <c r="W20" s="141"/>
    </row>
    <row r="21" spans="1:23" s="142" customFormat="1" ht="15.75" x14ac:dyDescent="0.25">
      <c r="A21" s="138" t="s">
        <v>11</v>
      </c>
      <c r="B21" s="1"/>
      <c r="C21" s="1"/>
      <c r="D21" s="1"/>
      <c r="E21" s="1"/>
      <c r="F21" s="139"/>
      <c r="G21" s="141"/>
      <c r="H21" s="139"/>
      <c r="I21" s="140"/>
      <c r="J21" s="139"/>
      <c r="K21" s="139"/>
      <c r="L21" s="139"/>
      <c r="M21" s="139"/>
      <c r="N21" s="139"/>
      <c r="O21" s="139"/>
      <c r="P21" s="139"/>
      <c r="Q21" s="140"/>
      <c r="R21" s="140"/>
      <c r="S21" s="140"/>
      <c r="T21" s="150"/>
      <c r="U21" s="141"/>
      <c r="V21" s="141"/>
      <c r="W21" s="141"/>
    </row>
    <row r="22" spans="1:23" s="142" customFormat="1" ht="15.75" x14ac:dyDescent="0.25">
      <c r="A22" s="1" t="s">
        <v>12</v>
      </c>
      <c r="B22" s="1"/>
      <c r="C22" s="1"/>
      <c r="D22" s="1"/>
      <c r="E22" s="1"/>
      <c r="F22" s="139"/>
      <c r="G22" s="141"/>
      <c r="H22" s="139"/>
      <c r="I22" s="140"/>
      <c r="J22" s="139"/>
      <c r="K22" s="139"/>
      <c r="L22" s="139"/>
      <c r="M22" s="139"/>
      <c r="N22" s="139"/>
      <c r="O22" s="139"/>
      <c r="P22" s="139"/>
      <c r="Q22" s="140"/>
      <c r="R22" s="140"/>
      <c r="S22" s="140"/>
      <c r="T22" s="150"/>
      <c r="U22" s="141"/>
      <c r="V22" s="141"/>
      <c r="W22" s="141"/>
    </row>
    <row r="23" spans="1:23" s="142" customFormat="1" ht="15.75" x14ac:dyDescent="0.25">
      <c r="A23" s="1"/>
      <c r="B23" s="1" t="s">
        <v>202</v>
      </c>
      <c r="C23" s="1"/>
      <c r="D23" s="1"/>
      <c r="E23" s="1"/>
      <c r="F23" s="148">
        <f>+GFSum!F20</f>
        <v>76887</v>
      </c>
      <c r="G23" s="141"/>
      <c r="H23" s="148">
        <f>+GFSum!H20</f>
        <v>90657</v>
      </c>
      <c r="I23" s="144"/>
      <c r="J23" s="148">
        <f>+GFSum!J20</f>
        <v>79824</v>
      </c>
      <c r="K23" s="148"/>
      <c r="L23" s="148">
        <f>+GFSum!L20</f>
        <v>39690</v>
      </c>
      <c r="M23" s="148"/>
      <c r="N23" s="148">
        <f>+GFSum!N20</f>
        <v>20429</v>
      </c>
      <c r="O23" s="148"/>
      <c r="P23" s="148">
        <f>+L23+N23</f>
        <v>60119</v>
      </c>
      <c r="Q23" s="144"/>
      <c r="R23" s="148">
        <f>+GFSum!R20</f>
        <v>74445</v>
      </c>
      <c r="S23" s="148"/>
      <c r="T23" s="23">
        <f t="shared" ref="T23:T32" si="2">R23/J23-1</f>
        <v>-6.7385748647023402E-2</v>
      </c>
      <c r="U23" s="141"/>
      <c r="V23" s="141"/>
      <c r="W23" s="141"/>
    </row>
    <row r="24" spans="1:23" s="142" customFormat="1" ht="15.75" x14ac:dyDescent="0.25">
      <c r="A24" s="1"/>
      <c r="B24" s="1" t="s">
        <v>203</v>
      </c>
      <c r="C24" s="1"/>
      <c r="D24" s="1"/>
      <c r="E24" s="1"/>
      <c r="F24" s="148">
        <f>+GFSum!F21</f>
        <v>54022</v>
      </c>
      <c r="G24" s="141"/>
      <c r="H24" s="148">
        <f>+GFSum!H21</f>
        <v>54134</v>
      </c>
      <c r="I24" s="144"/>
      <c r="J24" s="148">
        <f>+GFSum!J21</f>
        <v>49496</v>
      </c>
      <c r="K24" s="148"/>
      <c r="L24" s="148">
        <f>+GFSum!L21</f>
        <v>46669</v>
      </c>
      <c r="M24" s="148"/>
      <c r="N24" s="148">
        <f>+GFSum!N21</f>
        <v>2670</v>
      </c>
      <c r="O24" s="148"/>
      <c r="P24" s="148">
        <f t="shared" ref="P24:P31" si="3">+L24+N24</f>
        <v>49339</v>
      </c>
      <c r="Q24" s="144"/>
      <c r="R24" s="148">
        <f>+GFSum!R21</f>
        <v>48377</v>
      </c>
      <c r="S24" s="148"/>
      <c r="T24" s="23">
        <f t="shared" si="2"/>
        <v>-2.2607887506061131E-2</v>
      </c>
      <c r="U24" s="141"/>
      <c r="V24" s="141"/>
      <c r="W24" s="141"/>
    </row>
    <row r="25" spans="1:23" s="142" customFormat="1" ht="15.75" x14ac:dyDescent="0.25">
      <c r="A25" s="1"/>
      <c r="B25" s="1" t="s">
        <v>204</v>
      </c>
      <c r="C25" s="1"/>
      <c r="D25" s="1"/>
      <c r="E25" s="1"/>
      <c r="F25" s="148">
        <f>+GFSum!F22</f>
        <v>71533</v>
      </c>
      <c r="G25" s="141"/>
      <c r="H25" s="148">
        <f>+GFSum!H22</f>
        <v>39019</v>
      </c>
      <c r="I25" s="144"/>
      <c r="J25" s="148">
        <f>+GFSum!J22</f>
        <v>38458</v>
      </c>
      <c r="K25" s="144"/>
      <c r="L25" s="148">
        <f>+GFSum!L22</f>
        <v>21795</v>
      </c>
      <c r="M25" s="144"/>
      <c r="N25" s="148">
        <f>+GFSum!N22</f>
        <v>12477</v>
      </c>
      <c r="O25" s="144"/>
      <c r="P25" s="148">
        <f t="shared" si="3"/>
        <v>34272</v>
      </c>
      <c r="Q25" s="144"/>
      <c r="R25" s="148">
        <f>+GFSum!R22</f>
        <v>43757</v>
      </c>
      <c r="S25" s="148"/>
      <c r="T25" s="23">
        <f t="shared" si="2"/>
        <v>0.13778667637422637</v>
      </c>
      <c r="U25" s="141"/>
      <c r="V25" s="141"/>
      <c r="W25" s="141"/>
    </row>
    <row r="26" spans="1:23" s="142" customFormat="1" ht="15.75" x14ac:dyDescent="0.25">
      <c r="A26" s="1"/>
      <c r="B26" s="1" t="s">
        <v>205</v>
      </c>
      <c r="C26" s="1"/>
      <c r="D26" s="1"/>
      <c r="E26" s="1"/>
      <c r="F26" s="148">
        <f>+GFSum!F23</f>
        <v>0</v>
      </c>
      <c r="G26" s="141"/>
      <c r="H26" s="148">
        <f>+GFSum!H23</f>
        <v>0</v>
      </c>
      <c r="I26" s="144"/>
      <c r="J26" s="148">
        <f>+GFSum!J23</f>
        <v>0</v>
      </c>
      <c r="K26" s="144"/>
      <c r="L26" s="148">
        <f>+GFSum!L23</f>
        <v>0</v>
      </c>
      <c r="M26" s="144"/>
      <c r="N26" s="148">
        <f>+GFSum!N23</f>
        <v>0</v>
      </c>
      <c r="O26" s="144"/>
      <c r="P26" s="148">
        <f t="shared" si="3"/>
        <v>0</v>
      </c>
      <c r="Q26" s="144"/>
      <c r="R26" s="148">
        <f>+GFSum!R23</f>
        <v>0</v>
      </c>
      <c r="S26" s="148"/>
      <c r="T26" s="23" t="e">
        <f t="shared" si="2"/>
        <v>#DIV/0!</v>
      </c>
      <c r="U26" s="141"/>
      <c r="V26" s="141"/>
      <c r="W26" s="141"/>
    </row>
    <row r="27" spans="1:23" s="142" customFormat="1" ht="15.75" x14ac:dyDescent="0.25">
      <c r="A27" s="1"/>
      <c r="B27" s="1" t="s">
        <v>206</v>
      </c>
      <c r="C27" s="1"/>
      <c r="D27" s="1"/>
      <c r="E27" s="1"/>
      <c r="F27" s="148">
        <f>+GFSum!F24</f>
        <v>51590</v>
      </c>
      <c r="G27" s="141"/>
      <c r="H27" s="148">
        <f>+GFSum!H24</f>
        <v>39880</v>
      </c>
      <c r="I27" s="144"/>
      <c r="J27" s="148">
        <f>+GFSum!J24</f>
        <v>39475</v>
      </c>
      <c r="K27" s="144"/>
      <c r="L27" s="148">
        <f>+GFSum!L24</f>
        <v>27970</v>
      </c>
      <c r="M27" s="144"/>
      <c r="N27" s="148">
        <f>+GFSum!N24</f>
        <v>9134</v>
      </c>
      <c r="O27" s="144"/>
      <c r="P27" s="148">
        <f t="shared" si="3"/>
        <v>37104</v>
      </c>
      <c r="Q27" s="144"/>
      <c r="R27" s="148">
        <f>+GFSum!R24</f>
        <v>39680</v>
      </c>
      <c r="S27" s="148"/>
      <c r="T27" s="23">
        <f t="shared" si="2"/>
        <v>5.1931602279924327E-3</v>
      </c>
      <c r="U27" s="141"/>
      <c r="V27" s="141"/>
      <c r="W27" s="141"/>
    </row>
    <row r="28" spans="1:23" s="142" customFormat="1" ht="15.75" x14ac:dyDescent="0.25">
      <c r="A28" s="1"/>
      <c r="B28" s="1" t="s">
        <v>107</v>
      </c>
      <c r="C28" s="1"/>
      <c r="D28" s="1"/>
      <c r="E28" s="1"/>
      <c r="F28" s="148">
        <f>+GFSum!F25</f>
        <v>457</v>
      </c>
      <c r="G28" s="141"/>
      <c r="H28" s="148">
        <f>+GFSum!H25</f>
        <v>146</v>
      </c>
      <c r="I28" s="144"/>
      <c r="J28" s="148">
        <f>+GFSum!J25</f>
        <v>0</v>
      </c>
      <c r="K28" s="144"/>
      <c r="L28" s="148">
        <f>+GFSum!L25</f>
        <v>475</v>
      </c>
      <c r="M28" s="144"/>
      <c r="N28" s="148">
        <f>+GFSum!N25</f>
        <v>1000</v>
      </c>
      <c r="O28" s="144"/>
      <c r="P28" s="148">
        <f t="shared" si="3"/>
        <v>1475</v>
      </c>
      <c r="Q28" s="144"/>
      <c r="R28" s="148">
        <f>+GFSum!R25</f>
        <v>5000</v>
      </c>
      <c r="S28" s="148"/>
      <c r="T28" s="23" t="e">
        <f t="shared" si="2"/>
        <v>#DIV/0!</v>
      </c>
      <c r="U28" s="141"/>
      <c r="V28" s="141"/>
      <c r="W28" s="141"/>
    </row>
    <row r="29" spans="1:23" s="142" customFormat="1" ht="15.75" x14ac:dyDescent="0.25">
      <c r="A29" s="1"/>
      <c r="B29" s="1" t="s">
        <v>207</v>
      </c>
      <c r="C29" s="1"/>
      <c r="D29" s="1"/>
      <c r="E29" s="1"/>
      <c r="F29" s="144">
        <f>+TIF!E21</f>
        <v>1557</v>
      </c>
      <c r="G29" s="141"/>
      <c r="H29" s="144">
        <f>+TIF!G21</f>
        <v>1778</v>
      </c>
      <c r="I29" s="144"/>
      <c r="J29" s="144">
        <f>+TIF!I21</f>
        <v>0</v>
      </c>
      <c r="K29" s="144"/>
      <c r="L29" s="144">
        <f>+TIF!K21</f>
        <v>0</v>
      </c>
      <c r="M29" s="144"/>
      <c r="N29" s="144">
        <f>+TIF!M21</f>
        <v>0</v>
      </c>
      <c r="O29" s="144"/>
      <c r="P29" s="148">
        <f t="shared" si="3"/>
        <v>0</v>
      </c>
      <c r="Q29" s="144"/>
      <c r="R29" s="144">
        <f>+TIF!Q21</f>
        <v>0</v>
      </c>
      <c r="S29" s="144"/>
      <c r="T29" s="23" t="e">
        <f t="shared" si="2"/>
        <v>#DIV/0!</v>
      </c>
      <c r="U29" s="141"/>
      <c r="V29" s="141"/>
      <c r="W29" s="141"/>
    </row>
    <row r="30" spans="1:23" s="142" customFormat="1" ht="15.75" x14ac:dyDescent="0.25">
      <c r="A30" s="1" t="s">
        <v>208</v>
      </c>
      <c r="B30" s="1"/>
      <c r="C30" s="1"/>
      <c r="D30" s="1"/>
      <c r="E30" s="1"/>
      <c r="F30" s="144">
        <f>+DbtSvc!E22</f>
        <v>161299</v>
      </c>
      <c r="G30" s="141"/>
      <c r="H30" s="144">
        <f>+DbtSvc!G22</f>
        <v>381235</v>
      </c>
      <c r="I30" s="144"/>
      <c r="J30" s="144">
        <f>+DbtSvc!I22</f>
        <v>148680</v>
      </c>
      <c r="K30" s="144"/>
      <c r="L30" s="144">
        <f>+DbtSvc!K22</f>
        <v>0</v>
      </c>
      <c r="M30" s="144"/>
      <c r="N30" s="144">
        <f>+DbtSvc!M22</f>
        <v>148680</v>
      </c>
      <c r="O30" s="144"/>
      <c r="P30" s="148">
        <f t="shared" si="3"/>
        <v>148680</v>
      </c>
      <c r="Q30" s="144"/>
      <c r="R30" s="144">
        <f>+DbtSvc!Q22</f>
        <v>148682</v>
      </c>
      <c r="S30" s="144"/>
      <c r="T30" s="23">
        <f t="shared" si="2"/>
        <v>1.3451708366973847E-5</v>
      </c>
      <c r="U30" s="141"/>
      <c r="V30" s="141"/>
      <c r="W30" s="141"/>
    </row>
    <row r="31" spans="1:23" s="142" customFormat="1" ht="15.75" x14ac:dyDescent="0.25">
      <c r="A31" s="1" t="s">
        <v>209</v>
      </c>
      <c r="B31" s="1"/>
      <c r="C31" s="1"/>
      <c r="D31" s="1"/>
      <c r="E31" s="1"/>
      <c r="F31" s="144">
        <f>+'GFExpend Wkst'!E225+TIF!E22+TIF!E23</f>
        <v>161299</v>
      </c>
      <c r="G31" s="141"/>
      <c r="H31" s="144">
        <f>+'GFExpend Wkst'!G225+TIF!G22+TIF!G23</f>
        <v>146449</v>
      </c>
      <c r="I31" s="144"/>
      <c r="J31" s="144">
        <f>+'GFExpend Wkst'!I225+TIF!I22+TIF!I23</f>
        <v>148680</v>
      </c>
      <c r="K31" s="144"/>
      <c r="L31" s="144">
        <f>+'GFExpend Wkst'!K225+TIF!K22+TIF!K23</f>
        <v>0</v>
      </c>
      <c r="M31" s="144"/>
      <c r="N31" s="144">
        <f>+'GFExpend Wkst'!M225+TIF!M22+TIF!M23</f>
        <v>148680</v>
      </c>
      <c r="O31" s="144"/>
      <c r="P31" s="148">
        <f t="shared" si="3"/>
        <v>148680</v>
      </c>
      <c r="Q31" s="144"/>
      <c r="R31" s="144">
        <f>+'GFExpend Wkst'!Q225+TIF!Q22+TIF!Q23</f>
        <v>148682</v>
      </c>
      <c r="S31" s="144"/>
      <c r="T31" s="23">
        <f t="shared" si="2"/>
        <v>1.3451708366973847E-5</v>
      </c>
      <c r="U31" s="141"/>
      <c r="V31" s="141"/>
      <c r="W31" s="141"/>
    </row>
    <row r="32" spans="1:23" s="142" customFormat="1" ht="15.75" x14ac:dyDescent="0.25">
      <c r="A32" s="1"/>
      <c r="B32" s="1"/>
      <c r="C32" s="1"/>
      <c r="D32" s="1" t="s">
        <v>13</v>
      </c>
      <c r="E32" s="1"/>
      <c r="F32" s="149">
        <f>SUM(F23:F31)</f>
        <v>578644</v>
      </c>
      <c r="G32" s="141"/>
      <c r="H32" s="149">
        <f>SUM(H23:H31)</f>
        <v>753298</v>
      </c>
      <c r="I32" s="27"/>
      <c r="J32" s="149">
        <f>SUM(J23:J31)</f>
        <v>504613</v>
      </c>
      <c r="K32" s="144"/>
      <c r="L32" s="149">
        <f>SUM(L23:L31)</f>
        <v>136599</v>
      </c>
      <c r="M32" s="144"/>
      <c r="N32" s="149">
        <f>SUM(N23:N31)</f>
        <v>343070</v>
      </c>
      <c r="O32" s="144"/>
      <c r="P32" s="149">
        <f>SUM(P23:P31)</f>
        <v>479669</v>
      </c>
      <c r="Q32" s="27"/>
      <c r="R32" s="149">
        <f>SUM(R23:R31)</f>
        <v>508623</v>
      </c>
      <c r="S32" s="144"/>
      <c r="T32" s="23">
        <f t="shared" si="2"/>
        <v>7.9466838943904605E-3</v>
      </c>
      <c r="U32" s="141"/>
      <c r="V32" s="141"/>
      <c r="W32" s="141"/>
    </row>
    <row r="33" spans="1:23" s="142" customFormat="1" ht="15.75" x14ac:dyDescent="0.25">
      <c r="A33" s="1"/>
      <c r="B33" s="1"/>
      <c r="C33" s="1"/>
      <c r="D33" s="1"/>
      <c r="E33" s="1"/>
      <c r="F33" s="144"/>
      <c r="G33" s="141"/>
      <c r="H33" s="144"/>
      <c r="I33" s="27"/>
      <c r="J33" s="144"/>
      <c r="K33" s="144"/>
      <c r="L33" s="144"/>
      <c r="M33" s="144"/>
      <c r="N33" s="144"/>
      <c r="O33" s="144"/>
      <c r="P33" s="144"/>
      <c r="Q33" s="27"/>
      <c r="R33" s="27"/>
      <c r="S33" s="27"/>
      <c r="T33" s="150"/>
      <c r="U33" s="141"/>
      <c r="V33" s="141"/>
      <c r="W33" s="141"/>
    </row>
    <row r="34" spans="1:23" s="142" customFormat="1" ht="15.75" x14ac:dyDescent="0.25">
      <c r="A34" s="1"/>
      <c r="B34" s="1"/>
      <c r="C34" s="1"/>
      <c r="D34" s="1" t="s">
        <v>14</v>
      </c>
      <c r="E34" s="1"/>
      <c r="F34" s="144">
        <f>+F19-F32</f>
        <v>5605</v>
      </c>
      <c r="G34" s="141"/>
      <c r="H34" s="144">
        <f>+H19-H32</f>
        <v>29648</v>
      </c>
      <c r="I34" s="27"/>
      <c r="J34" s="144">
        <f>+J19-J32</f>
        <v>22213</v>
      </c>
      <c r="K34" s="144"/>
      <c r="L34" s="144">
        <f>+L19-L32</f>
        <v>51127.989999999991</v>
      </c>
      <c r="M34" s="144"/>
      <c r="N34" s="144">
        <f>+N19-N32</f>
        <v>-99333</v>
      </c>
      <c r="O34" s="144"/>
      <c r="P34" s="144">
        <f>+P19-P32</f>
        <v>-48205.010000000009</v>
      </c>
      <c r="Q34" s="27"/>
      <c r="R34" s="144">
        <f>+R19-R32</f>
        <v>-106314</v>
      </c>
      <c r="S34" s="144"/>
      <c r="T34" s="150"/>
      <c r="U34" s="141"/>
      <c r="V34" s="141"/>
      <c r="W34" s="141"/>
    </row>
    <row r="35" spans="1:23" s="142" customFormat="1" ht="15.75" x14ac:dyDescent="0.25">
      <c r="A35" s="1"/>
      <c r="B35" s="1"/>
      <c r="C35" s="1"/>
      <c r="D35" s="1"/>
      <c r="E35" s="1"/>
      <c r="F35" s="148"/>
      <c r="G35" s="141"/>
      <c r="H35" s="148"/>
      <c r="I35" s="27"/>
      <c r="J35" s="148"/>
      <c r="K35" s="148"/>
      <c r="L35" s="148"/>
      <c r="M35" s="148"/>
      <c r="N35" s="148"/>
      <c r="O35" s="148"/>
      <c r="P35" s="148"/>
      <c r="Q35" s="27"/>
      <c r="R35" s="148"/>
      <c r="S35" s="148"/>
      <c r="T35" s="150"/>
      <c r="U35" s="141"/>
      <c r="V35" s="141"/>
      <c r="W35" s="141"/>
    </row>
    <row r="36" spans="1:23" s="142" customFormat="1" ht="15.75" x14ac:dyDescent="0.25">
      <c r="A36" s="1" t="s">
        <v>79</v>
      </c>
      <c r="B36" s="1"/>
      <c r="C36" s="1"/>
      <c r="D36" s="1"/>
      <c r="E36" s="1"/>
      <c r="F36" s="148"/>
      <c r="G36" s="141"/>
      <c r="H36" s="148"/>
      <c r="I36" s="27"/>
      <c r="J36" s="148"/>
      <c r="K36" s="148"/>
      <c r="L36" s="148"/>
      <c r="M36" s="148"/>
      <c r="N36" s="148"/>
      <c r="O36" s="148"/>
      <c r="P36" s="148"/>
      <c r="Q36" s="27"/>
      <c r="R36" s="148"/>
      <c r="S36" s="148"/>
      <c r="T36" s="150"/>
      <c r="U36" s="141"/>
      <c r="V36" s="141"/>
      <c r="W36" s="141"/>
    </row>
    <row r="37" spans="1:23" s="142" customFormat="1" ht="15.75" x14ac:dyDescent="0.25">
      <c r="A37" s="1"/>
      <c r="B37" s="1" t="s">
        <v>121</v>
      </c>
      <c r="C37" s="1"/>
      <c r="D37" s="1"/>
      <c r="E37" s="1"/>
      <c r="F37" s="151">
        <f>+GFSum!F34+TIF!E32+DbtSvc!E29</f>
        <v>395495</v>
      </c>
      <c r="G37" s="141"/>
      <c r="H37" s="151">
        <f>+F39</f>
        <v>401100</v>
      </c>
      <c r="I37" s="27"/>
      <c r="J37" s="151">
        <f>+H39</f>
        <v>430748</v>
      </c>
      <c r="K37" s="144"/>
      <c r="L37" s="151">
        <f>+H39</f>
        <v>430748</v>
      </c>
      <c r="M37" s="144"/>
      <c r="N37" s="151">
        <f>+L39</f>
        <v>481875.99</v>
      </c>
      <c r="O37" s="144"/>
      <c r="P37" s="151">
        <f>+H39</f>
        <v>430748</v>
      </c>
      <c r="Q37" s="27"/>
      <c r="R37" s="151">
        <f>+P39</f>
        <v>382542.99</v>
      </c>
      <c r="S37" s="144"/>
      <c r="T37" s="150"/>
      <c r="U37" s="141"/>
      <c r="V37" s="141"/>
      <c r="W37" s="141"/>
    </row>
    <row r="38" spans="1:23" s="142" customFormat="1" ht="15.75" x14ac:dyDescent="0.25">
      <c r="A38" s="1"/>
      <c r="B38" s="1"/>
      <c r="C38" s="1"/>
      <c r="D38" s="1"/>
      <c r="E38" s="1"/>
      <c r="F38" s="139"/>
      <c r="G38" s="141"/>
      <c r="H38" s="139"/>
      <c r="I38" s="140"/>
      <c r="J38" s="139"/>
      <c r="K38" s="139"/>
      <c r="L38" s="139"/>
      <c r="M38" s="139"/>
      <c r="N38" s="139"/>
      <c r="O38" s="139"/>
      <c r="P38" s="139"/>
      <c r="Q38" s="140"/>
      <c r="R38" s="139"/>
      <c r="S38" s="139"/>
      <c r="T38" s="150"/>
      <c r="U38" s="141"/>
      <c r="V38" s="141"/>
      <c r="W38" s="141"/>
    </row>
    <row r="39" spans="1:23" s="142" customFormat="1" ht="16.5" thickBot="1" x14ac:dyDescent="0.3">
      <c r="A39" s="1"/>
      <c r="B39" s="1" t="s">
        <v>122</v>
      </c>
      <c r="C39" s="1"/>
      <c r="D39" s="1"/>
      <c r="E39" s="1"/>
      <c r="F39" s="153">
        <f>SUM(F34:F37)</f>
        <v>401100</v>
      </c>
      <c r="G39" s="141"/>
      <c r="H39" s="153">
        <f>SUM(H34:H37)</f>
        <v>430748</v>
      </c>
      <c r="I39" s="154"/>
      <c r="J39" s="153">
        <f>SUM(J34:J37)</f>
        <v>452961</v>
      </c>
      <c r="K39" s="152"/>
      <c r="L39" s="153">
        <f>SUM(L34:L37)</f>
        <v>481875.99</v>
      </c>
      <c r="M39" s="152"/>
      <c r="N39" s="153">
        <f>SUM(N34:N37)</f>
        <v>382542.99</v>
      </c>
      <c r="O39" s="152"/>
      <c r="P39" s="153">
        <f>SUM(P34:P37)</f>
        <v>382542.99</v>
      </c>
      <c r="Q39" s="154"/>
      <c r="R39" s="153">
        <f>SUM(R34:R37)</f>
        <v>276228.99</v>
      </c>
      <c r="S39" s="152"/>
      <c r="T39" s="155"/>
      <c r="U39" s="141"/>
      <c r="V39" s="141"/>
      <c r="W39" s="141"/>
    </row>
    <row r="40" spans="1:23" s="142" customFormat="1" ht="16.5" thickTop="1" x14ac:dyDescent="0.25">
      <c r="A40" s="1"/>
      <c r="B40" s="1"/>
      <c r="C40" s="1"/>
      <c r="D40" s="1"/>
      <c r="E40" s="1"/>
      <c r="F40" s="156"/>
      <c r="G40" s="141"/>
      <c r="H40" s="139"/>
      <c r="I40" s="140"/>
      <c r="J40" s="139"/>
      <c r="K40" s="139"/>
      <c r="L40" s="139"/>
      <c r="M40" s="139"/>
      <c r="N40" s="139"/>
      <c r="O40" s="139"/>
      <c r="P40" s="139"/>
      <c r="Q40" s="140"/>
      <c r="R40" s="140"/>
      <c r="S40" s="140"/>
      <c r="T40" s="150"/>
      <c r="U40" s="141"/>
      <c r="V40" s="141"/>
      <c r="W40" s="141"/>
    </row>
    <row r="41" spans="1:23" ht="15.75" x14ac:dyDescent="0.25">
      <c r="A41" s="111"/>
      <c r="B41" s="111"/>
      <c r="C41" s="111"/>
      <c r="D41" s="112" t="s">
        <v>21</v>
      </c>
      <c r="E41" s="111"/>
      <c r="F41" s="113"/>
      <c r="G41" s="114"/>
      <c r="H41" s="115"/>
      <c r="I41" s="116" t="s">
        <v>19</v>
      </c>
      <c r="J41" s="159">
        <f>+Revs!I9</f>
        <v>102657</v>
      </c>
      <c r="K41" s="107"/>
      <c r="L41" s="107"/>
      <c r="M41" s="117"/>
      <c r="N41" s="117"/>
      <c r="O41" s="116" t="s">
        <v>19</v>
      </c>
      <c r="P41" s="157">
        <f>+Revs!Q9</f>
        <v>102497</v>
      </c>
      <c r="Q41" s="118"/>
      <c r="R41" s="160">
        <f>(+P41-J41)/J41</f>
        <v>-1.5585883086394498E-3</v>
      </c>
      <c r="S41" s="119"/>
      <c r="T41" s="115"/>
      <c r="U41" s="107"/>
      <c r="V41" s="107"/>
      <c r="W41" s="107"/>
    </row>
    <row r="42" spans="1:23" ht="15.75" x14ac:dyDescent="0.25">
      <c r="A42" s="104"/>
      <c r="B42" s="104"/>
      <c r="C42" s="104"/>
      <c r="D42" s="112" t="s">
        <v>22</v>
      </c>
      <c r="E42" s="104"/>
      <c r="F42" s="107"/>
      <c r="G42" s="107"/>
      <c r="H42" s="105"/>
      <c r="I42" s="116" t="s">
        <v>19</v>
      </c>
      <c r="J42" s="159">
        <v>15128600</v>
      </c>
      <c r="K42" s="107"/>
      <c r="L42" s="107"/>
      <c r="M42" s="120"/>
      <c r="N42" s="120"/>
      <c r="O42" s="116" t="s">
        <v>19</v>
      </c>
      <c r="P42" s="256"/>
      <c r="Q42" s="106"/>
      <c r="R42" s="160">
        <f>(+P42-J42)/J42</f>
        <v>-1</v>
      </c>
      <c r="S42" s="119"/>
      <c r="T42" s="105"/>
      <c r="U42" s="107"/>
      <c r="V42" s="107"/>
      <c r="W42" s="107"/>
    </row>
    <row r="43" spans="1:23" ht="16.5" thickBot="1" x14ac:dyDescent="0.3">
      <c r="A43" s="104"/>
      <c r="B43" s="104"/>
      <c r="C43" s="104"/>
      <c r="D43" s="112" t="s">
        <v>23</v>
      </c>
      <c r="E43" s="104"/>
      <c r="F43" s="107"/>
      <c r="G43" s="107"/>
      <c r="H43" s="105"/>
      <c r="I43" s="120" t="s">
        <v>19</v>
      </c>
      <c r="J43" s="158">
        <f>+J41/J42*1000</f>
        <v>6.7856245786126941</v>
      </c>
      <c r="K43" s="107"/>
      <c r="L43" s="107"/>
      <c r="M43" s="120"/>
      <c r="N43" s="120"/>
      <c r="O43" s="120" t="s">
        <v>19</v>
      </c>
      <c r="P43" s="158" t="e">
        <f>+P41/P42*1000</f>
        <v>#DIV/0!</v>
      </c>
      <c r="Q43" s="106"/>
      <c r="R43" s="160" t="e">
        <f>(+P43-J43)/J43</f>
        <v>#DIV/0!</v>
      </c>
      <c r="S43" s="119"/>
      <c r="T43" s="105"/>
      <c r="U43" s="107"/>
      <c r="V43" s="107"/>
      <c r="W43" s="107"/>
    </row>
    <row r="44" spans="1:23" ht="16.5" thickTop="1" x14ac:dyDescent="0.25">
      <c r="A44" s="104"/>
      <c r="B44" s="104"/>
      <c r="C44" s="104"/>
      <c r="D44" s="121"/>
      <c r="E44" s="104"/>
      <c r="F44" s="107"/>
      <c r="G44" s="107"/>
      <c r="H44" s="105"/>
      <c r="I44" s="107"/>
      <c r="J44" s="139"/>
      <c r="K44" s="105"/>
      <c r="L44" s="122"/>
      <c r="M44" s="105"/>
      <c r="N44" s="105"/>
      <c r="O44" s="105"/>
      <c r="P44" s="105"/>
      <c r="Q44" s="106"/>
      <c r="R44" s="140"/>
      <c r="S44" s="106"/>
      <c r="T44" s="105"/>
      <c r="U44" s="107"/>
      <c r="V44" s="107"/>
      <c r="W44" s="107"/>
    </row>
    <row r="45" spans="1:23" ht="15.75" x14ac:dyDescent="0.25">
      <c r="A45" s="104"/>
      <c r="B45" s="104"/>
      <c r="C45" s="104"/>
      <c r="D45" s="121" t="s">
        <v>141</v>
      </c>
      <c r="E45" s="104"/>
      <c r="F45" s="107"/>
      <c r="G45" s="107"/>
      <c r="H45" s="105"/>
      <c r="I45" s="105"/>
      <c r="J45" s="36">
        <v>0.88717699999999999</v>
      </c>
      <c r="K45" s="105"/>
      <c r="L45" s="107"/>
      <c r="M45" s="107"/>
      <c r="N45" s="105"/>
      <c r="O45" s="105"/>
      <c r="P45" s="257"/>
      <c r="Q45" s="106"/>
      <c r="R45" s="140"/>
      <c r="S45" s="106"/>
      <c r="T45" s="105"/>
      <c r="U45" s="107"/>
      <c r="V45" s="107"/>
      <c r="W45" s="107"/>
    </row>
    <row r="46" spans="1:23" ht="15.75" x14ac:dyDescent="0.25">
      <c r="A46" s="104"/>
      <c r="B46" s="104"/>
      <c r="C46" s="104"/>
      <c r="D46" s="121" t="s">
        <v>24</v>
      </c>
      <c r="E46" s="104"/>
      <c r="F46" s="107"/>
      <c r="G46" s="107"/>
      <c r="H46" s="105"/>
      <c r="I46" s="116" t="s">
        <v>19</v>
      </c>
      <c r="J46" s="159">
        <f>+J45*J42</f>
        <v>13421745.962199999</v>
      </c>
      <c r="K46" s="107"/>
      <c r="L46" s="107"/>
      <c r="M46" s="107"/>
      <c r="N46" s="116"/>
      <c r="O46" s="116" t="s">
        <v>19</v>
      </c>
      <c r="P46" s="159">
        <f>ROUND(+P45*P42,0)</f>
        <v>0</v>
      </c>
      <c r="Q46" s="106"/>
      <c r="R46" s="160">
        <f>(+P46-J46)/J46</f>
        <v>-1</v>
      </c>
      <c r="S46" s="119"/>
      <c r="T46" s="105"/>
      <c r="U46" s="107"/>
      <c r="V46" s="107"/>
      <c r="W46" s="107"/>
    </row>
    <row r="47" spans="1:23" ht="16.5" thickBot="1" x14ac:dyDescent="0.3">
      <c r="A47" s="104"/>
      <c r="B47" s="104"/>
      <c r="C47" s="104"/>
      <c r="D47" s="121" t="s">
        <v>25</v>
      </c>
      <c r="E47" s="104"/>
      <c r="F47" s="107"/>
      <c r="G47" s="107"/>
      <c r="H47" s="105"/>
      <c r="I47" s="116" t="s">
        <v>19</v>
      </c>
      <c r="J47" s="158">
        <f>+J41/J46*1000</f>
        <v>7.6485578172255302</v>
      </c>
      <c r="K47" s="107"/>
      <c r="L47" s="107"/>
      <c r="M47" s="107"/>
      <c r="N47" s="116"/>
      <c r="O47" s="116" t="s">
        <v>19</v>
      </c>
      <c r="P47" s="158" t="e">
        <f>+P41/P46*1000</f>
        <v>#DIV/0!</v>
      </c>
      <c r="Q47" s="106"/>
      <c r="R47" s="160" t="e">
        <f>(+P47-J47)/J47</f>
        <v>#DIV/0!</v>
      </c>
      <c r="S47" s="119"/>
      <c r="T47" s="105"/>
      <c r="U47" s="107"/>
      <c r="V47" s="107"/>
      <c r="W47" s="107"/>
    </row>
    <row r="48" spans="1:23" ht="16.5" thickTop="1" x14ac:dyDescent="0.25">
      <c r="A48" s="104"/>
      <c r="B48" s="104"/>
      <c r="C48" s="104"/>
      <c r="D48" s="104"/>
      <c r="E48" s="104"/>
      <c r="F48" s="107"/>
      <c r="G48" s="107"/>
      <c r="H48" s="105"/>
      <c r="I48" s="106"/>
      <c r="J48" s="105"/>
      <c r="K48" s="105"/>
      <c r="L48" s="105"/>
      <c r="M48" s="105"/>
      <c r="N48" s="105"/>
      <c r="O48" s="105"/>
      <c r="P48" s="123"/>
      <c r="Q48" s="106"/>
      <c r="R48" s="106"/>
      <c r="S48" s="106"/>
      <c r="T48" s="110"/>
      <c r="U48" s="107"/>
      <c r="V48" s="107"/>
      <c r="W48" s="107"/>
    </row>
    <row r="49" spans="1:23" ht="15.75" x14ac:dyDescent="0.25">
      <c r="A49" s="104"/>
      <c r="B49" s="104"/>
      <c r="C49" s="104"/>
      <c r="D49" s="104"/>
      <c r="E49" s="104"/>
      <c r="F49" s="107"/>
      <c r="G49" s="107"/>
      <c r="H49" s="105"/>
      <c r="I49" s="106"/>
      <c r="J49" s="105"/>
      <c r="K49" s="105"/>
      <c r="L49" s="105"/>
      <c r="M49" s="105"/>
      <c r="N49" s="105"/>
      <c r="O49" s="105"/>
      <c r="P49" s="123"/>
      <c r="Q49" s="106"/>
      <c r="R49" s="106"/>
      <c r="S49" s="106"/>
      <c r="T49" s="110"/>
      <c r="U49" s="107"/>
      <c r="V49" s="107"/>
      <c r="W49" s="107"/>
    </row>
    <row r="50" spans="1:23" x14ac:dyDescent="0.2">
      <c r="H50" s="125"/>
      <c r="I50" s="126"/>
      <c r="J50" s="125"/>
      <c r="K50" s="125"/>
      <c r="L50" s="125"/>
      <c r="M50" s="125"/>
      <c r="N50" s="125"/>
      <c r="O50" s="125"/>
      <c r="P50" s="125"/>
      <c r="Q50" s="126"/>
      <c r="R50" s="126"/>
      <c r="S50" s="126"/>
      <c r="T50" s="127"/>
    </row>
    <row r="51" spans="1:23" x14ac:dyDescent="0.2">
      <c r="H51" s="125"/>
      <c r="I51" s="126"/>
      <c r="J51" s="125"/>
      <c r="K51" s="125"/>
      <c r="L51" s="125"/>
      <c r="M51" s="125"/>
      <c r="N51" s="125"/>
      <c r="O51" s="125"/>
      <c r="P51" s="125"/>
      <c r="Q51" s="126"/>
      <c r="R51" s="126"/>
      <c r="S51" s="126"/>
      <c r="T51" s="127"/>
    </row>
    <row r="52" spans="1:23" x14ac:dyDescent="0.2">
      <c r="H52" s="125"/>
      <c r="I52" s="126"/>
      <c r="J52" s="125"/>
      <c r="K52" s="125"/>
      <c r="L52" s="125"/>
      <c r="M52" s="125"/>
      <c r="N52" s="125"/>
      <c r="O52" s="125"/>
      <c r="P52" s="125"/>
      <c r="Q52" s="126"/>
      <c r="R52" s="126"/>
      <c r="S52" s="126"/>
      <c r="T52" s="127"/>
    </row>
    <row r="53" spans="1:23" x14ac:dyDescent="0.2">
      <c r="H53" s="125"/>
      <c r="I53" s="126"/>
      <c r="J53" s="125"/>
      <c r="K53" s="125"/>
      <c r="L53" s="125"/>
      <c r="M53" s="125"/>
      <c r="N53" s="125"/>
      <c r="O53" s="125"/>
      <c r="P53" s="125"/>
      <c r="Q53" s="126"/>
      <c r="R53" s="126"/>
      <c r="S53" s="126"/>
      <c r="T53" s="127"/>
    </row>
    <row r="54" spans="1:23" s="142" customFormat="1" x14ac:dyDescent="0.2">
      <c r="A54" s="161"/>
      <c r="B54" s="161"/>
      <c r="C54" s="161"/>
      <c r="D54" s="161"/>
      <c r="E54" s="161" t="s">
        <v>18</v>
      </c>
      <c r="H54" s="162">
        <f>+GFSum!H36</f>
        <v>48381</v>
      </c>
      <c r="I54" s="163"/>
      <c r="J54" s="162"/>
      <c r="K54" s="162"/>
      <c r="L54" s="162"/>
      <c r="M54" s="162"/>
      <c r="N54" s="162"/>
      <c r="O54" s="162"/>
      <c r="P54" s="162">
        <f>+GFSum!P36</f>
        <v>99172.989999999991</v>
      </c>
      <c r="Q54" s="163"/>
      <c r="R54" s="162">
        <f>+GFSum!R36</f>
        <v>94172.989999999991</v>
      </c>
      <c r="S54" s="163"/>
      <c r="T54" s="164"/>
    </row>
    <row r="55" spans="1:23" s="142" customFormat="1" x14ac:dyDescent="0.2">
      <c r="A55" s="161"/>
      <c r="B55" s="161"/>
      <c r="C55" s="161"/>
      <c r="D55" s="161"/>
      <c r="E55" s="161" t="s">
        <v>134</v>
      </c>
      <c r="H55" s="162">
        <f>+DbtSvc!G31</f>
        <v>0</v>
      </c>
      <c r="I55" s="163"/>
      <c r="J55" s="162"/>
      <c r="K55" s="162"/>
      <c r="L55" s="162"/>
      <c r="M55" s="162"/>
      <c r="N55" s="162"/>
      <c r="O55" s="162"/>
      <c r="P55" s="162">
        <f>+DbtSvc!O31</f>
        <v>0</v>
      </c>
      <c r="Q55" s="163"/>
      <c r="R55" s="162">
        <f>+DbtSvc!Q31</f>
        <v>0</v>
      </c>
      <c r="S55" s="163"/>
      <c r="T55" s="164"/>
    </row>
    <row r="56" spans="1:23" s="142" customFormat="1" x14ac:dyDescent="0.2">
      <c r="A56" s="161"/>
      <c r="B56" s="161"/>
      <c r="C56" s="161"/>
      <c r="D56" s="161"/>
      <c r="E56" s="161" t="s">
        <v>135</v>
      </c>
      <c r="H56" s="165">
        <f>+TIF!G34</f>
        <v>382367</v>
      </c>
      <c r="I56" s="163"/>
      <c r="J56" s="162"/>
      <c r="K56" s="162"/>
      <c r="L56" s="162"/>
      <c r="M56" s="162"/>
      <c r="N56" s="162"/>
      <c r="O56" s="162"/>
      <c r="P56" s="165">
        <f>+TIF!O34</f>
        <v>283370</v>
      </c>
      <c r="Q56" s="163"/>
      <c r="R56" s="165">
        <f>+TIF!Q34</f>
        <v>182056</v>
      </c>
      <c r="S56" s="163"/>
      <c r="T56" s="164"/>
    </row>
    <row r="57" spans="1:23" s="142" customFormat="1" x14ac:dyDescent="0.2">
      <c r="A57" s="161"/>
      <c r="B57" s="161"/>
      <c r="C57" s="161"/>
      <c r="D57" s="161"/>
      <c r="E57" s="161"/>
      <c r="H57" s="162">
        <f>SUM(H54:H56)</f>
        <v>430748</v>
      </c>
      <c r="I57" s="163"/>
      <c r="J57" s="162"/>
      <c r="K57" s="162"/>
      <c r="L57" s="162"/>
      <c r="M57" s="162"/>
      <c r="N57" s="162"/>
      <c r="O57" s="162"/>
      <c r="P57" s="162">
        <f>SUM(P54:P56)</f>
        <v>382542.99</v>
      </c>
      <c r="Q57" s="163"/>
      <c r="R57" s="162">
        <f>SUM(R54:R56)</f>
        <v>276228.99</v>
      </c>
      <c r="S57" s="163"/>
      <c r="T57" s="164"/>
    </row>
    <row r="58" spans="1:23" s="142" customFormat="1" x14ac:dyDescent="0.2">
      <c r="A58" s="161"/>
      <c r="B58" s="161"/>
      <c r="C58" s="161"/>
      <c r="D58" s="161"/>
      <c r="E58" s="161"/>
      <c r="H58" s="162"/>
      <c r="I58" s="163"/>
      <c r="J58" s="162"/>
      <c r="K58" s="162"/>
      <c r="L58" s="162"/>
      <c r="M58" s="162"/>
      <c r="N58" s="162"/>
      <c r="O58" s="162"/>
      <c r="P58" s="162"/>
      <c r="Q58" s="163"/>
      <c r="R58" s="163"/>
      <c r="S58" s="163"/>
      <c r="T58" s="164"/>
    </row>
    <row r="59" spans="1:23" x14ac:dyDescent="0.2">
      <c r="H59" s="125"/>
      <c r="I59" s="126"/>
      <c r="J59" s="125"/>
      <c r="K59" s="125"/>
      <c r="L59" s="125"/>
      <c r="M59" s="125"/>
      <c r="N59" s="125"/>
      <c r="O59" s="125"/>
      <c r="P59" s="125"/>
      <c r="Q59" s="126"/>
      <c r="R59" s="128"/>
      <c r="S59" s="126"/>
      <c r="T59" s="127"/>
    </row>
    <row r="60" spans="1:23" x14ac:dyDescent="0.2">
      <c r="H60" s="125"/>
      <c r="I60" s="126"/>
      <c r="J60" s="125"/>
      <c r="K60" s="125"/>
      <c r="L60" s="125"/>
      <c r="M60" s="125"/>
      <c r="N60" s="125"/>
      <c r="O60" s="125"/>
      <c r="P60" s="125"/>
      <c r="Q60" s="126"/>
      <c r="R60" s="126"/>
      <c r="S60" s="126"/>
      <c r="T60" s="127"/>
    </row>
    <row r="61" spans="1:23" x14ac:dyDescent="0.2">
      <c r="H61" s="125"/>
      <c r="I61" s="126"/>
      <c r="J61" s="125"/>
      <c r="K61" s="125"/>
      <c r="L61" s="125"/>
      <c r="M61" s="125"/>
      <c r="N61" s="125"/>
      <c r="O61" s="125"/>
      <c r="P61" s="125"/>
      <c r="Q61" s="126"/>
      <c r="R61" s="126"/>
      <c r="S61" s="126"/>
      <c r="T61" s="127"/>
    </row>
    <row r="62" spans="1:23" x14ac:dyDescent="0.2">
      <c r="Q62" s="129"/>
      <c r="S62" s="130"/>
      <c r="T62" s="127"/>
    </row>
    <row r="63" spans="1:23" x14ac:dyDescent="0.2">
      <c r="A63" s="131"/>
      <c r="B63" s="131"/>
      <c r="C63" s="131"/>
      <c r="D63" s="131"/>
      <c r="Q63" s="132"/>
      <c r="S63" s="132"/>
      <c r="T63" s="133"/>
    </row>
    <row r="64" spans="1:23" x14ac:dyDescent="0.2">
      <c r="Q64" s="134"/>
      <c r="S64" s="135"/>
      <c r="T64" s="127"/>
    </row>
    <row r="65" spans="8:20" x14ac:dyDescent="0.2">
      <c r="Q65" s="134"/>
      <c r="R65" s="136"/>
      <c r="S65" s="135"/>
      <c r="T65" s="127"/>
    </row>
    <row r="66" spans="8:20" x14ac:dyDescent="0.2">
      <c r="Q66" s="134"/>
      <c r="S66" s="135"/>
      <c r="T66" s="127"/>
    </row>
    <row r="67" spans="8:20" x14ac:dyDescent="0.2">
      <c r="Q67" s="134"/>
      <c r="S67" s="135"/>
      <c r="T67" s="127"/>
    </row>
    <row r="68" spans="8:20" x14ac:dyDescent="0.2">
      <c r="H68" s="125"/>
      <c r="I68" s="126"/>
      <c r="J68" s="125"/>
      <c r="K68" s="125"/>
      <c r="L68" s="125"/>
      <c r="M68" s="125"/>
      <c r="N68" s="125"/>
      <c r="O68" s="125"/>
      <c r="P68" s="125"/>
      <c r="Q68" s="126"/>
      <c r="R68" s="126"/>
      <c r="S68" s="126"/>
      <c r="T68" s="125"/>
    </row>
    <row r="69" spans="8:20" x14ac:dyDescent="0.2">
      <c r="H69" s="125"/>
      <c r="I69" s="126"/>
      <c r="J69" s="125"/>
      <c r="K69" s="125"/>
      <c r="L69" s="125"/>
      <c r="M69" s="125"/>
      <c r="N69" s="125"/>
      <c r="O69" s="125"/>
      <c r="P69" s="125"/>
      <c r="Q69" s="126"/>
      <c r="R69" s="137"/>
      <c r="S69" s="137"/>
      <c r="T69" s="125"/>
    </row>
  </sheetData>
  <sheetProtection sheet="1" objects="1" scenarios="1"/>
  <phoneticPr fontId="2" type="noConversion"/>
  <printOptions horizontalCentered="1"/>
  <pageMargins left="0.25" right="0.25" top="0.25" bottom="0.25" header="0.5" footer="0"/>
  <pageSetup scale="78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68"/>
  <sheetViews>
    <sheetView defaultGridColor="0" colorId="8" zoomScaleNormal="100" workbookViewId="0"/>
  </sheetViews>
  <sheetFormatPr defaultColWidth="9.28515625" defaultRowHeight="15" x14ac:dyDescent="0.2"/>
  <cols>
    <col min="1" max="1" width="2.7109375" style="8" customWidth="1"/>
    <col min="2" max="2" width="7.7109375" style="8" customWidth="1"/>
    <col min="3" max="3" width="2.28515625" style="8" customWidth="1"/>
    <col min="4" max="4" width="20.28515625" style="8" customWidth="1"/>
    <col min="5" max="5" width="3.5703125" style="5" customWidth="1"/>
    <col min="6" max="6" width="13.7109375" style="5" customWidth="1"/>
    <col min="7" max="7" width="1.7109375" style="5" customWidth="1"/>
    <col min="8" max="8" width="13.7109375" style="5" customWidth="1"/>
    <col min="9" max="9" width="2.7109375" style="5" customWidth="1"/>
    <col min="10" max="10" width="13.7109375" style="5" customWidth="1"/>
    <col min="11" max="11" width="2.7109375" style="5" customWidth="1"/>
    <col min="12" max="12" width="13.7109375" style="5" customWidth="1"/>
    <col min="13" max="13" width="2.7109375" style="5" customWidth="1"/>
    <col min="14" max="14" width="13.7109375" style="5" customWidth="1"/>
    <col min="15" max="15" width="2.7109375" style="5" customWidth="1"/>
    <col min="16" max="16" width="13.7109375" style="5" customWidth="1"/>
    <col min="17" max="17" width="2.7109375" style="5" customWidth="1"/>
    <col min="18" max="18" width="13.7109375" style="5" customWidth="1"/>
    <col min="19" max="19" width="2.7109375" style="5" customWidth="1"/>
    <col min="20" max="20" width="13.42578125" style="38" bestFit="1" customWidth="1"/>
    <col min="21" max="16384" width="9.28515625" style="5"/>
  </cols>
  <sheetData>
    <row r="1" spans="1:20" ht="15.75" x14ac:dyDescent="0.25">
      <c r="A1" s="1" t="s">
        <v>82</v>
      </c>
      <c r="B1" s="2"/>
      <c r="C1" s="1"/>
      <c r="D1" s="1"/>
      <c r="E1" s="9"/>
      <c r="F1" s="9"/>
      <c r="G1" s="9"/>
      <c r="H1" s="9"/>
      <c r="I1" s="9"/>
      <c r="J1" s="9"/>
      <c r="K1" s="9"/>
      <c r="L1" s="9"/>
      <c r="M1" s="9"/>
      <c r="N1" s="10"/>
      <c r="O1" s="10"/>
      <c r="P1" s="9"/>
      <c r="Q1" s="9"/>
      <c r="R1" s="4"/>
      <c r="S1" s="9"/>
      <c r="T1" s="4" t="s">
        <v>70</v>
      </c>
    </row>
    <row r="2" spans="1:20" ht="15.75" x14ac:dyDescent="0.25">
      <c r="A2" s="39" t="str">
        <f>+AllFundSum!A2</f>
        <v>2022 BUDGET</v>
      </c>
      <c r="B2" s="2"/>
      <c r="C2" s="1"/>
      <c r="D2" s="1"/>
      <c r="E2" s="9"/>
      <c r="F2" s="9"/>
      <c r="G2" s="9"/>
      <c r="H2" s="9"/>
      <c r="I2" s="9"/>
      <c r="J2" s="9"/>
      <c r="K2" s="9"/>
      <c r="L2" s="9"/>
      <c r="M2" s="9"/>
      <c r="N2" s="10"/>
      <c r="O2" s="10"/>
      <c r="P2" s="9"/>
      <c r="Q2" s="9"/>
      <c r="R2" s="6"/>
      <c r="S2" s="9"/>
      <c r="T2" s="6">
        <f ca="1">NOW()</f>
        <v>44536.809917245373</v>
      </c>
    </row>
    <row r="3" spans="1:20" ht="15.75" x14ac:dyDescent="0.25">
      <c r="A3" s="1" t="s">
        <v>71</v>
      </c>
      <c r="B3" s="2"/>
      <c r="C3" s="1"/>
      <c r="D3" s="1"/>
      <c r="E3" s="9"/>
      <c r="F3" s="9"/>
      <c r="G3" s="9"/>
      <c r="H3" s="9"/>
      <c r="I3" s="9"/>
      <c r="J3" s="9"/>
      <c r="K3" s="9"/>
      <c r="L3" s="9"/>
      <c r="M3" s="9"/>
      <c r="N3" s="10"/>
      <c r="O3" s="10"/>
      <c r="P3" s="9"/>
      <c r="Q3" s="9"/>
      <c r="R3" s="9"/>
      <c r="S3" s="9"/>
      <c r="T3" s="37"/>
    </row>
    <row r="4" spans="1:20" ht="15.75" x14ac:dyDescent="0.25">
      <c r="A4" s="1"/>
      <c r="B4" s="1"/>
      <c r="C4" s="1"/>
      <c r="D4" s="1"/>
      <c r="E4" s="9"/>
      <c r="F4" s="9"/>
      <c r="G4" s="9"/>
      <c r="H4" s="9"/>
      <c r="I4" s="9"/>
      <c r="J4" s="9"/>
      <c r="K4" s="9"/>
      <c r="L4" s="9"/>
      <c r="M4" s="9"/>
      <c r="N4" s="10"/>
      <c r="O4" s="10"/>
      <c r="P4" s="9"/>
      <c r="Q4" s="9"/>
      <c r="R4" s="10"/>
      <c r="S4" s="9"/>
      <c r="T4" s="14"/>
    </row>
    <row r="5" spans="1:20" ht="15.75" x14ac:dyDescent="0.25">
      <c r="A5" s="1"/>
      <c r="B5" s="1"/>
      <c r="C5" s="1"/>
      <c r="D5" s="1"/>
      <c r="E5" s="9"/>
      <c r="F5" s="9"/>
      <c r="G5" s="9"/>
      <c r="H5" s="9"/>
      <c r="I5" s="9"/>
      <c r="J5" s="9"/>
      <c r="K5" s="9"/>
      <c r="L5" s="9"/>
      <c r="M5" s="9"/>
      <c r="N5" s="10"/>
      <c r="O5" s="10"/>
      <c r="P5" s="9"/>
      <c r="Q5" s="9"/>
      <c r="R5" s="10"/>
      <c r="S5" s="9"/>
      <c r="T5" s="14"/>
    </row>
    <row r="6" spans="1:20" ht="15.75" x14ac:dyDescent="0.25">
      <c r="A6" s="1"/>
      <c r="B6" s="1"/>
      <c r="C6" s="1"/>
      <c r="D6" s="1"/>
      <c r="E6" s="9"/>
      <c r="F6" s="9"/>
      <c r="G6" s="9"/>
      <c r="H6" s="3"/>
      <c r="I6" s="9"/>
      <c r="J6" s="15">
        <f>+AllFundSum!J5</f>
        <v>2021</v>
      </c>
      <c r="K6" s="16"/>
      <c r="L6" s="16"/>
      <c r="M6" s="16"/>
      <c r="N6" s="17"/>
      <c r="O6" s="17"/>
      <c r="P6" s="16"/>
      <c r="Q6" s="9"/>
      <c r="R6" s="10"/>
      <c r="S6" s="9"/>
      <c r="T6" s="37"/>
    </row>
    <row r="7" spans="1:20" ht="15.75" x14ac:dyDescent="0.25">
      <c r="A7" s="1"/>
      <c r="B7" s="1"/>
      <c r="C7" s="1"/>
      <c r="D7" s="1"/>
      <c r="E7" s="9"/>
      <c r="F7" s="35">
        <f>+AllFundSum!F6</f>
        <v>2019</v>
      </c>
      <c r="G7" s="35">
        <f>+AllFundSum!G6</f>
        <v>0</v>
      </c>
      <c r="H7" s="35">
        <f>+AllFundSum!H6</f>
        <v>2020</v>
      </c>
      <c r="I7" s="9"/>
      <c r="J7" s="18"/>
      <c r="K7" s="9"/>
      <c r="L7" s="18" t="str">
        <f>+AllFundSum!L6</f>
        <v>1st 6 Mos</v>
      </c>
      <c r="M7" s="9"/>
      <c r="N7" s="18" t="str">
        <f>+AllFundSum!N6</f>
        <v>Last 6 Mos</v>
      </c>
      <c r="O7" s="10"/>
      <c r="P7" s="9"/>
      <c r="Q7" s="9"/>
      <c r="R7" s="40">
        <f>+AllFundSum!R6</f>
        <v>2022</v>
      </c>
      <c r="S7" s="9"/>
      <c r="T7" s="14" t="s">
        <v>2</v>
      </c>
    </row>
    <row r="8" spans="1:20" ht="15.75" x14ac:dyDescent="0.25">
      <c r="A8" s="1" t="s">
        <v>54</v>
      </c>
      <c r="B8" s="1"/>
      <c r="C8" s="1"/>
      <c r="D8" s="1"/>
      <c r="E8" s="9"/>
      <c r="F8" s="268" t="str">
        <f>+AllFundSum!F7</f>
        <v>Actual</v>
      </c>
      <c r="G8" s="35">
        <f>+AllFundSum!G7</f>
        <v>0</v>
      </c>
      <c r="H8" s="268" t="str">
        <f>+AllFundSum!H7</f>
        <v>Actual</v>
      </c>
      <c r="I8" s="9"/>
      <c r="J8" s="19" t="s">
        <v>4</v>
      </c>
      <c r="K8" s="9"/>
      <c r="L8" s="19" t="s">
        <v>3</v>
      </c>
      <c r="M8" s="9"/>
      <c r="N8" s="20" t="s">
        <v>63</v>
      </c>
      <c r="O8" s="10"/>
      <c r="P8" s="19" t="s">
        <v>64</v>
      </c>
      <c r="Q8" s="9"/>
      <c r="R8" s="20" t="s">
        <v>4</v>
      </c>
      <c r="S8" s="9"/>
      <c r="T8" s="21" t="s">
        <v>5</v>
      </c>
    </row>
    <row r="9" spans="1:20" ht="15.75" x14ac:dyDescent="0.25">
      <c r="A9" s="1"/>
      <c r="B9" s="1" t="s">
        <v>7</v>
      </c>
      <c r="C9" s="1"/>
      <c r="D9" s="1"/>
      <c r="E9" s="9"/>
      <c r="F9" s="22">
        <f>+Revs!E11</f>
        <v>111495</v>
      </c>
      <c r="G9" s="9"/>
      <c r="H9" s="22">
        <f>+Revs!G11</f>
        <v>99829</v>
      </c>
      <c r="I9" s="9"/>
      <c r="J9" s="22">
        <f>+Revs!I11</f>
        <v>102657</v>
      </c>
      <c r="K9" s="9"/>
      <c r="L9" s="22">
        <f>+Revs!K11</f>
        <v>102657</v>
      </c>
      <c r="M9" s="9"/>
      <c r="N9" s="22">
        <f>+Revs!M11</f>
        <v>0</v>
      </c>
      <c r="O9" s="9"/>
      <c r="P9" s="22">
        <f>+Revs!O11</f>
        <v>102657</v>
      </c>
      <c r="Q9" s="9"/>
      <c r="R9" s="22">
        <f>+Revs!Q11</f>
        <v>102497</v>
      </c>
      <c r="S9" s="9"/>
      <c r="T9" s="23">
        <f t="shared" ref="T9:T28" si="0">R9/J9-1</f>
        <v>-1.5585883086394192E-3</v>
      </c>
    </row>
    <row r="10" spans="1:20" ht="15.75" x14ac:dyDescent="0.25">
      <c r="A10" s="1"/>
      <c r="B10" s="1" t="s">
        <v>8</v>
      </c>
      <c r="C10" s="1"/>
      <c r="D10" s="1"/>
      <c r="E10" s="9"/>
      <c r="F10" s="22">
        <f>+Revs!E24</f>
        <v>126381</v>
      </c>
      <c r="G10" s="9"/>
      <c r="H10" s="22">
        <f>+Revs!G24</f>
        <v>146569</v>
      </c>
      <c r="I10" s="9"/>
      <c r="J10" s="22">
        <f>+Revs!I24</f>
        <v>130196</v>
      </c>
      <c r="K10" s="9"/>
      <c r="L10" s="22">
        <f>+Revs!K24</f>
        <v>46909.99</v>
      </c>
      <c r="M10" s="9"/>
      <c r="N10" s="22">
        <f>+Revs!M24</f>
        <v>82813</v>
      </c>
      <c r="O10" s="9"/>
      <c r="P10" s="22">
        <f>+Revs!O24</f>
        <v>129722.98999999999</v>
      </c>
      <c r="Q10" s="9"/>
      <c r="R10" s="22">
        <f>+Revs!Q24</f>
        <v>125530</v>
      </c>
      <c r="S10" s="9"/>
      <c r="T10" s="23">
        <f t="shared" si="0"/>
        <v>-3.5838274601370235E-2</v>
      </c>
    </row>
    <row r="11" spans="1:20" ht="15.75" x14ac:dyDescent="0.25">
      <c r="A11" s="1"/>
      <c r="B11" s="1" t="s">
        <v>111</v>
      </c>
      <c r="C11" s="1"/>
      <c r="D11" s="1"/>
      <c r="E11" s="9"/>
      <c r="F11" s="22">
        <f>+Revs!E34</f>
        <v>7991</v>
      </c>
      <c r="G11" s="9"/>
      <c r="H11" s="22">
        <f>+Revs!G34</f>
        <v>2879</v>
      </c>
      <c r="I11" s="9"/>
      <c r="J11" s="22">
        <f>+Revs!I34</f>
        <v>4430</v>
      </c>
      <c r="K11" s="9"/>
      <c r="L11" s="22">
        <f>+Revs!K34</f>
        <v>2729</v>
      </c>
      <c r="M11" s="9"/>
      <c r="N11" s="22">
        <f>+Revs!M34</f>
        <v>280</v>
      </c>
      <c r="O11" s="9"/>
      <c r="P11" s="22">
        <f>+Revs!O34</f>
        <v>3009</v>
      </c>
      <c r="Q11" s="9"/>
      <c r="R11" s="22">
        <f>+Revs!Q34</f>
        <v>3430</v>
      </c>
      <c r="S11" s="9"/>
      <c r="T11" s="23">
        <f t="shared" si="0"/>
        <v>-0.22573363431151239</v>
      </c>
    </row>
    <row r="12" spans="1:20" ht="15.75" x14ac:dyDescent="0.25">
      <c r="A12" s="1"/>
      <c r="B12" s="1" t="s">
        <v>112</v>
      </c>
      <c r="C12" s="1"/>
      <c r="D12" s="1"/>
      <c r="E12" s="9"/>
      <c r="F12" s="22">
        <f>+Revs!E46</f>
        <v>7927</v>
      </c>
      <c r="G12" s="9"/>
      <c r="H12" s="22">
        <f>+Revs!G46</f>
        <v>7449</v>
      </c>
      <c r="I12" s="9"/>
      <c r="J12" s="22">
        <f>+Revs!I46</f>
        <v>7950</v>
      </c>
      <c r="K12" s="9"/>
      <c r="L12" s="22">
        <f>+Revs!K46</f>
        <v>27642</v>
      </c>
      <c r="M12" s="9"/>
      <c r="N12" s="22">
        <f>+Revs!M46</f>
        <v>7075</v>
      </c>
      <c r="O12" s="9"/>
      <c r="P12" s="22">
        <f>+Revs!O46</f>
        <v>34717</v>
      </c>
      <c r="Q12" s="9"/>
      <c r="R12" s="22">
        <f>+Revs!Q46</f>
        <v>8805</v>
      </c>
      <c r="S12" s="9"/>
      <c r="T12" s="23">
        <f t="shared" si="0"/>
        <v>0.10754716981132084</v>
      </c>
    </row>
    <row r="13" spans="1:20" ht="15.75" x14ac:dyDescent="0.25">
      <c r="A13" s="1"/>
      <c r="B13" s="1" t="s">
        <v>113</v>
      </c>
      <c r="C13" s="1"/>
      <c r="D13" s="1"/>
      <c r="E13" s="9"/>
      <c r="F13" s="22">
        <f>+Revs!E58</f>
        <v>566</v>
      </c>
      <c r="G13" s="9"/>
      <c r="H13" s="22">
        <f>+Revs!G58</f>
        <v>379</v>
      </c>
      <c r="I13" s="9"/>
      <c r="J13" s="22">
        <f>+Revs!I58</f>
        <v>560</v>
      </c>
      <c r="K13" s="9"/>
      <c r="L13" s="22">
        <f>+Revs!K58</f>
        <v>116</v>
      </c>
      <c r="M13" s="9"/>
      <c r="N13" s="22">
        <f>+Revs!M58</f>
        <v>100</v>
      </c>
      <c r="O13" s="9"/>
      <c r="P13" s="22">
        <f>+Revs!O58</f>
        <v>216</v>
      </c>
      <c r="Q13" s="9"/>
      <c r="R13" s="22">
        <f>+Revs!Q58</f>
        <v>400</v>
      </c>
      <c r="S13" s="9"/>
      <c r="T13" s="23">
        <f t="shared" si="0"/>
        <v>-0.2857142857142857</v>
      </c>
    </row>
    <row r="14" spans="1:20" ht="15.75" x14ac:dyDescent="0.25">
      <c r="A14" s="1"/>
      <c r="B14" s="1" t="s">
        <v>9</v>
      </c>
      <c r="C14" s="1"/>
      <c r="D14" s="1"/>
      <c r="E14" s="9"/>
      <c r="F14" s="22">
        <f>+Revs!E70</f>
        <v>40302</v>
      </c>
      <c r="G14" s="9"/>
      <c r="H14" s="22">
        <f>+Revs!G70</f>
        <v>8304</v>
      </c>
      <c r="I14" s="9"/>
      <c r="J14" s="22">
        <f>+Revs!I70</f>
        <v>3229</v>
      </c>
      <c r="K14" s="9"/>
      <c r="L14" s="22">
        <f>+Revs!K70</f>
        <v>7673</v>
      </c>
      <c r="M14" s="9"/>
      <c r="N14" s="22">
        <f>+Revs!M70</f>
        <v>-1100</v>
      </c>
      <c r="O14" s="9"/>
      <c r="P14" s="22">
        <f>+Revs!O70</f>
        <v>6573</v>
      </c>
      <c r="Q14" s="9"/>
      <c r="R14" s="22">
        <f>+Revs!Q70</f>
        <v>9392</v>
      </c>
      <c r="S14" s="9"/>
      <c r="T14" s="23">
        <f t="shared" si="0"/>
        <v>1.9086404459585009</v>
      </c>
    </row>
    <row r="15" spans="1:20" ht="15.75" x14ac:dyDescent="0.25">
      <c r="A15" s="1"/>
      <c r="B15" s="1" t="s">
        <v>146</v>
      </c>
      <c r="C15" s="1"/>
      <c r="D15" s="1"/>
      <c r="E15" s="9"/>
      <c r="F15" s="22">
        <f>+Revs!E76</f>
        <v>0</v>
      </c>
      <c r="G15" s="9"/>
      <c r="H15" s="22">
        <f>+Revs!G76</f>
        <v>10000</v>
      </c>
      <c r="I15" s="9"/>
      <c r="J15" s="22">
        <f>+Revs!I76</f>
        <v>0</v>
      </c>
      <c r="K15" s="9"/>
      <c r="L15" s="22">
        <f>+Revs!K76</f>
        <v>0</v>
      </c>
      <c r="M15" s="9"/>
      <c r="N15" s="22">
        <f>+Revs!M76</f>
        <v>0</v>
      </c>
      <c r="O15" s="9"/>
      <c r="P15" s="22">
        <f>+Revs!O76</f>
        <v>0</v>
      </c>
      <c r="Q15" s="9"/>
      <c r="R15" s="22">
        <f>+Revs!Q76</f>
        <v>0</v>
      </c>
      <c r="S15" s="9"/>
      <c r="T15" s="23" t="e">
        <f t="shared" si="0"/>
        <v>#DIV/0!</v>
      </c>
    </row>
    <row r="16" spans="1:20" ht="15.75" x14ac:dyDescent="0.25">
      <c r="A16" s="1"/>
      <c r="B16" s="1"/>
      <c r="C16" s="1"/>
      <c r="D16" s="1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23"/>
    </row>
    <row r="17" spans="1:20" ht="15.75" x14ac:dyDescent="0.25">
      <c r="A17" s="1"/>
      <c r="B17" s="1" t="s">
        <v>72</v>
      </c>
      <c r="C17" s="1"/>
      <c r="D17" s="1"/>
      <c r="E17" s="9"/>
      <c r="F17" s="12">
        <f>SUM(F9:F15)</f>
        <v>294662</v>
      </c>
      <c r="G17" s="9"/>
      <c r="H17" s="12">
        <f>SUM(H9:H15)</f>
        <v>275409</v>
      </c>
      <c r="I17" s="9"/>
      <c r="J17" s="12">
        <f>SUM(J9:J15)</f>
        <v>249022</v>
      </c>
      <c r="K17" s="9"/>
      <c r="L17" s="12">
        <f>SUM(L9:L15)</f>
        <v>187726.99</v>
      </c>
      <c r="M17" s="9"/>
      <c r="N17" s="12">
        <f>SUM(N9:N15)</f>
        <v>89168</v>
      </c>
      <c r="O17" s="9"/>
      <c r="P17" s="12">
        <f>SUM(P9:P15)</f>
        <v>276894.99</v>
      </c>
      <c r="Q17" s="9"/>
      <c r="R17" s="12">
        <f>SUM(R9:R15)</f>
        <v>250054</v>
      </c>
      <c r="S17" s="9"/>
      <c r="T17" s="23">
        <f t="shared" si="0"/>
        <v>4.1442121579620128E-3</v>
      </c>
    </row>
    <row r="18" spans="1:20" ht="15.75" x14ac:dyDescent="0.25">
      <c r="A18" s="1"/>
      <c r="B18" s="1"/>
      <c r="C18" s="1"/>
      <c r="D18" s="1"/>
      <c r="E18" s="9"/>
      <c r="F18" s="9"/>
      <c r="G18" s="9"/>
      <c r="H18" s="9"/>
      <c r="I18" s="9"/>
      <c r="J18" s="9"/>
      <c r="K18" s="9"/>
      <c r="L18" s="9"/>
      <c r="M18" s="9"/>
      <c r="N18" s="10"/>
      <c r="O18" s="10"/>
      <c r="P18" s="9"/>
      <c r="Q18" s="9"/>
      <c r="R18" s="10"/>
      <c r="S18" s="9"/>
      <c r="T18" s="23"/>
    </row>
    <row r="19" spans="1:20" ht="15.75" x14ac:dyDescent="0.25">
      <c r="A19" s="1" t="s">
        <v>30</v>
      </c>
      <c r="B19" s="1"/>
      <c r="C19" s="1"/>
      <c r="D19" s="1"/>
      <c r="E19" s="9"/>
      <c r="F19" s="9"/>
      <c r="G19" s="9"/>
      <c r="H19" s="9"/>
      <c r="I19" s="9"/>
      <c r="J19" s="9"/>
      <c r="K19" s="9"/>
      <c r="L19" s="9"/>
      <c r="M19" s="9"/>
      <c r="N19" s="10"/>
      <c r="O19" s="10"/>
      <c r="P19" s="9"/>
      <c r="Q19" s="9"/>
      <c r="R19" s="10"/>
      <c r="S19" s="9"/>
      <c r="T19" s="23"/>
    </row>
    <row r="20" spans="1:20" ht="15.75" x14ac:dyDescent="0.25">
      <c r="A20" s="1"/>
      <c r="B20" s="1" t="s">
        <v>26</v>
      </c>
      <c r="C20" s="1"/>
      <c r="D20" s="1"/>
      <c r="E20" s="9"/>
      <c r="F20" s="9">
        <f>+GFExpend!E19</f>
        <v>76887</v>
      </c>
      <c r="G20" s="9"/>
      <c r="H20" s="9">
        <f>+GFExpend!G19</f>
        <v>90657</v>
      </c>
      <c r="I20" s="9"/>
      <c r="J20" s="9">
        <f>+GFExpend!I19</f>
        <v>79824</v>
      </c>
      <c r="K20" s="9"/>
      <c r="L20" s="9">
        <f>+GFExpend!K19</f>
        <v>39690</v>
      </c>
      <c r="M20" s="9"/>
      <c r="N20" s="9">
        <f>+GFExpend!M19</f>
        <v>20429</v>
      </c>
      <c r="O20" s="9"/>
      <c r="P20" s="9">
        <f>+GFExpend!O19</f>
        <v>60119</v>
      </c>
      <c r="Q20" s="9"/>
      <c r="R20" s="9">
        <f>+GFExpend!Q19</f>
        <v>74445</v>
      </c>
      <c r="S20" s="9"/>
      <c r="T20" s="23">
        <f t="shared" si="0"/>
        <v>-6.7385748647023402E-2</v>
      </c>
    </row>
    <row r="21" spans="1:20" ht="15.75" x14ac:dyDescent="0.25">
      <c r="A21" s="1"/>
      <c r="B21" s="1" t="s">
        <v>27</v>
      </c>
      <c r="C21" s="1"/>
      <c r="D21" s="1"/>
      <c r="E21" s="9"/>
      <c r="F21" s="24">
        <f>+GFExpend!E25</f>
        <v>54022</v>
      </c>
      <c r="G21" s="9"/>
      <c r="H21" s="24">
        <f>+GFExpend!G25</f>
        <v>54134</v>
      </c>
      <c r="I21" s="9"/>
      <c r="J21" s="24">
        <f>+GFExpend!I25</f>
        <v>49496</v>
      </c>
      <c r="K21" s="9"/>
      <c r="L21" s="24">
        <f>+GFExpend!K25</f>
        <v>46669</v>
      </c>
      <c r="M21" s="9"/>
      <c r="N21" s="24">
        <f>+GFExpend!M25</f>
        <v>2670</v>
      </c>
      <c r="O21" s="9"/>
      <c r="P21" s="24">
        <f>+GFExpend!O25</f>
        <v>49339</v>
      </c>
      <c r="Q21" s="9"/>
      <c r="R21" s="24">
        <f>+GFExpend!Q25</f>
        <v>48377</v>
      </c>
      <c r="S21" s="9"/>
      <c r="T21" s="23">
        <f t="shared" si="0"/>
        <v>-2.2607887506061131E-2</v>
      </c>
    </row>
    <row r="22" spans="1:20" ht="15.75" x14ac:dyDescent="0.25">
      <c r="A22" s="1"/>
      <c r="B22" s="1" t="s">
        <v>28</v>
      </c>
      <c r="C22" s="1"/>
      <c r="D22" s="1"/>
      <c r="E22" s="9"/>
      <c r="F22" s="24">
        <f>+GFExpend!E30</f>
        <v>71533</v>
      </c>
      <c r="G22" s="9"/>
      <c r="H22" s="24">
        <f>+GFExpend!G30</f>
        <v>39019</v>
      </c>
      <c r="I22" s="9"/>
      <c r="J22" s="24">
        <f>+GFExpend!I30</f>
        <v>38458</v>
      </c>
      <c r="K22" s="9"/>
      <c r="L22" s="24">
        <f>+GFExpend!K30</f>
        <v>21795</v>
      </c>
      <c r="M22" s="9"/>
      <c r="N22" s="24">
        <f>+GFExpend!M30</f>
        <v>12477</v>
      </c>
      <c r="O22" s="9"/>
      <c r="P22" s="24">
        <f>+GFExpend!O30</f>
        <v>34272</v>
      </c>
      <c r="Q22" s="9"/>
      <c r="R22" s="24">
        <f>+GFExpend!Q30</f>
        <v>43757</v>
      </c>
      <c r="S22" s="9"/>
      <c r="T22" s="23">
        <f t="shared" si="0"/>
        <v>0.13778667637422637</v>
      </c>
    </row>
    <row r="23" spans="1:20" ht="15.75" x14ac:dyDescent="0.25">
      <c r="A23" s="1"/>
      <c r="B23" s="1" t="s">
        <v>29</v>
      </c>
      <c r="C23" s="1"/>
      <c r="D23" s="1"/>
      <c r="E23" s="9"/>
      <c r="F23" s="24">
        <f>+GFExpend!E35</f>
        <v>0</v>
      </c>
      <c r="G23" s="9"/>
      <c r="H23" s="24">
        <f>+GFExpend!G35</f>
        <v>0</v>
      </c>
      <c r="I23" s="9"/>
      <c r="J23" s="24">
        <f>+GFExpend!I35</f>
        <v>0</v>
      </c>
      <c r="K23" s="9"/>
      <c r="L23" s="24">
        <f>+GFExpend!K35</f>
        <v>0</v>
      </c>
      <c r="M23" s="9"/>
      <c r="N23" s="24">
        <f>+GFExpend!M35</f>
        <v>0</v>
      </c>
      <c r="O23" s="9"/>
      <c r="P23" s="24">
        <f>+GFExpend!O35</f>
        <v>0</v>
      </c>
      <c r="Q23" s="9"/>
      <c r="R23" s="24">
        <f>+GFExpend!Q35</f>
        <v>0</v>
      </c>
      <c r="S23" s="9"/>
      <c r="T23" s="23" t="e">
        <f t="shared" si="0"/>
        <v>#DIV/0!</v>
      </c>
    </row>
    <row r="24" spans="1:20" ht="15.75" x14ac:dyDescent="0.25">
      <c r="A24" s="1"/>
      <c r="B24" s="2" t="s">
        <v>106</v>
      </c>
      <c r="C24" s="1"/>
      <c r="D24" s="1"/>
      <c r="E24" s="9"/>
      <c r="F24" s="24">
        <f>+GFExpend!E40</f>
        <v>51590</v>
      </c>
      <c r="G24" s="9"/>
      <c r="H24" s="24">
        <f>+GFExpend!G40</f>
        <v>39880</v>
      </c>
      <c r="I24" s="9"/>
      <c r="J24" s="24">
        <f>+GFExpend!I40</f>
        <v>39475</v>
      </c>
      <c r="K24" s="9"/>
      <c r="L24" s="24">
        <f>+GFExpend!K40</f>
        <v>27970</v>
      </c>
      <c r="M24" s="9"/>
      <c r="N24" s="24">
        <f>+GFExpend!M40</f>
        <v>9134</v>
      </c>
      <c r="O24" s="9"/>
      <c r="P24" s="24">
        <f>+GFExpend!O40</f>
        <v>37104</v>
      </c>
      <c r="Q24" s="9"/>
      <c r="R24" s="24">
        <f>+GFExpend!Q40</f>
        <v>39680</v>
      </c>
      <c r="S24" s="9"/>
      <c r="T24" s="23">
        <f t="shared" si="0"/>
        <v>5.1931602279924327E-3</v>
      </c>
    </row>
    <row r="25" spans="1:20" ht="15.75" x14ac:dyDescent="0.25">
      <c r="A25" s="1"/>
      <c r="B25" s="1" t="s">
        <v>107</v>
      </c>
      <c r="C25" s="1"/>
      <c r="D25" s="1"/>
      <c r="E25" s="9"/>
      <c r="F25" s="25">
        <f>+GFExpend!E58</f>
        <v>457</v>
      </c>
      <c r="G25" s="9"/>
      <c r="H25" s="25">
        <f>+GFExpend!G58</f>
        <v>146</v>
      </c>
      <c r="I25" s="9"/>
      <c r="J25" s="25">
        <f>+GFExpend!I58</f>
        <v>0</v>
      </c>
      <c r="K25" s="9"/>
      <c r="L25" s="25">
        <f>+GFExpend!K58</f>
        <v>475</v>
      </c>
      <c r="M25" s="9"/>
      <c r="N25" s="25">
        <f>+GFExpend!M58</f>
        <v>1000</v>
      </c>
      <c r="O25" s="9"/>
      <c r="P25" s="25">
        <f>+GFExpend!O58</f>
        <v>1475</v>
      </c>
      <c r="Q25" s="9"/>
      <c r="R25" s="25">
        <f>+GFExpend!Q58</f>
        <v>5000</v>
      </c>
      <c r="S25" s="9"/>
      <c r="T25" s="23" t="e">
        <f t="shared" si="0"/>
        <v>#DIV/0!</v>
      </c>
    </row>
    <row r="26" spans="1:20" ht="15.75" x14ac:dyDescent="0.25">
      <c r="A26" s="1"/>
      <c r="B26" s="1" t="s">
        <v>199</v>
      </c>
      <c r="C26" s="1"/>
      <c r="D26" s="1"/>
      <c r="E26" s="9"/>
      <c r="F26" s="25">
        <f>+GFExpend!E61</f>
        <v>55693</v>
      </c>
      <c r="G26" s="9"/>
      <c r="H26" s="25">
        <f>+'GFExpend Wkst'!G225</f>
        <v>41563</v>
      </c>
      <c r="I26" s="9"/>
      <c r="J26" s="25">
        <f>+GFExpend!I61</f>
        <v>43794</v>
      </c>
      <c r="K26" s="9"/>
      <c r="L26" s="25">
        <f>+GFExpend!K61</f>
        <v>0</v>
      </c>
      <c r="M26" s="9"/>
      <c r="N26" s="25">
        <f>+GFExpend!M61</f>
        <v>43794</v>
      </c>
      <c r="O26" s="9"/>
      <c r="P26" s="25">
        <f>+GFExpend!O61</f>
        <v>43794</v>
      </c>
      <c r="Q26" s="9"/>
      <c r="R26" s="25">
        <f>+'GFExpend Wkst'!Q225</f>
        <v>43795</v>
      </c>
      <c r="S26" s="9"/>
      <c r="T26" s="23">
        <f t="shared" si="0"/>
        <v>2.2834178197816968E-5</v>
      </c>
    </row>
    <row r="27" spans="1:20" ht="15.75" x14ac:dyDescent="0.25">
      <c r="A27" s="1"/>
      <c r="B27" s="1"/>
      <c r="C27" s="1"/>
      <c r="D27" s="1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23"/>
    </row>
    <row r="28" spans="1:20" ht="15.75" x14ac:dyDescent="0.25">
      <c r="A28" s="1"/>
      <c r="B28" s="1" t="s">
        <v>76</v>
      </c>
      <c r="C28" s="1"/>
      <c r="D28" s="1"/>
      <c r="E28" s="9"/>
      <c r="F28" s="12">
        <f>SUM(F20:F26)</f>
        <v>310182</v>
      </c>
      <c r="G28" s="9"/>
      <c r="H28" s="12">
        <f>SUM(H20:H26)</f>
        <v>265399</v>
      </c>
      <c r="I28" s="9"/>
      <c r="J28" s="12">
        <f>SUM(J20:J26)</f>
        <v>251047</v>
      </c>
      <c r="K28" s="9"/>
      <c r="L28" s="12">
        <f>SUM(L20:L26)</f>
        <v>136599</v>
      </c>
      <c r="M28" s="9"/>
      <c r="N28" s="12">
        <f>SUM(N20:N26)</f>
        <v>89504</v>
      </c>
      <c r="O28" s="9"/>
      <c r="P28" s="12">
        <f>SUM(P20:P26)</f>
        <v>226103</v>
      </c>
      <c r="Q28" s="9"/>
      <c r="R28" s="12">
        <f>SUM(R20:R26)</f>
        <v>255054</v>
      </c>
      <c r="S28" s="9"/>
      <c r="T28" s="23">
        <f t="shared" si="0"/>
        <v>1.5961154684182688E-2</v>
      </c>
    </row>
    <row r="29" spans="1:20" ht="15.75" x14ac:dyDescent="0.25">
      <c r="A29" s="1"/>
      <c r="B29" s="1"/>
      <c r="C29" s="1"/>
      <c r="D29" s="1"/>
      <c r="E29" s="9"/>
      <c r="F29" s="9"/>
      <c r="G29" s="9"/>
      <c r="H29" s="9"/>
      <c r="I29" s="9"/>
      <c r="J29" s="9"/>
      <c r="K29" s="9"/>
      <c r="L29" s="9"/>
      <c r="M29" s="9"/>
      <c r="N29" s="9"/>
      <c r="O29" s="10"/>
      <c r="P29" s="9"/>
      <c r="Q29" s="9"/>
      <c r="R29" s="9"/>
      <c r="S29" s="9"/>
      <c r="T29" s="23"/>
    </row>
    <row r="30" spans="1:20" ht="15.75" x14ac:dyDescent="0.25">
      <c r="A30" s="1"/>
      <c r="B30" s="1" t="s">
        <v>77</v>
      </c>
      <c r="C30" s="1"/>
      <c r="D30" s="1"/>
      <c r="E30" s="9"/>
      <c r="F30" s="9"/>
      <c r="G30" s="9"/>
      <c r="H30" s="9"/>
      <c r="I30" s="9"/>
      <c r="J30" s="9"/>
      <c r="K30" s="9"/>
      <c r="L30" s="9"/>
      <c r="M30" s="9"/>
      <c r="N30" s="10"/>
      <c r="O30" s="10"/>
      <c r="P30" s="9"/>
      <c r="Q30" s="9"/>
      <c r="R30" s="10"/>
      <c r="S30" s="9"/>
      <c r="T30" s="23"/>
    </row>
    <row r="31" spans="1:20" s="7" customFormat="1" ht="15.75" x14ac:dyDescent="0.25">
      <c r="A31" s="26"/>
      <c r="B31" s="26" t="s">
        <v>78</v>
      </c>
      <c r="C31" s="26"/>
      <c r="D31" s="26"/>
      <c r="E31" s="27"/>
      <c r="F31" s="27">
        <f>F17-F28</f>
        <v>-15520</v>
      </c>
      <c r="G31" s="27"/>
      <c r="H31" s="27">
        <f>H17-H28</f>
        <v>10010</v>
      </c>
      <c r="I31" s="27"/>
      <c r="J31" s="27">
        <f>J17-J28</f>
        <v>-2025</v>
      </c>
      <c r="K31" s="27"/>
      <c r="L31" s="27">
        <f>L17-L28</f>
        <v>51127.989999999991</v>
      </c>
      <c r="M31" s="27"/>
      <c r="N31" s="27">
        <f>N17-N28</f>
        <v>-336</v>
      </c>
      <c r="O31" s="27"/>
      <c r="P31" s="27">
        <f>P17-P28</f>
        <v>50791.989999999991</v>
      </c>
      <c r="Q31" s="27"/>
      <c r="R31" s="27">
        <f>R17-R28</f>
        <v>-5000</v>
      </c>
      <c r="S31" s="27"/>
      <c r="T31" s="23"/>
    </row>
    <row r="32" spans="1:20" ht="15.75" x14ac:dyDescent="0.25">
      <c r="A32" s="1"/>
      <c r="B32" s="1"/>
      <c r="C32" s="1"/>
      <c r="D32" s="1"/>
      <c r="E32" s="9"/>
      <c r="F32" s="9"/>
      <c r="G32" s="9"/>
      <c r="H32" s="9"/>
      <c r="I32" s="9"/>
      <c r="J32" s="9"/>
      <c r="K32" s="9"/>
      <c r="L32" s="9"/>
      <c r="M32" s="9"/>
      <c r="N32" s="10"/>
      <c r="O32" s="10"/>
      <c r="P32" s="9"/>
      <c r="Q32" s="9"/>
      <c r="R32" s="10"/>
      <c r="S32" s="9"/>
      <c r="T32" s="28"/>
    </row>
    <row r="33" spans="1:20" ht="15.75" x14ac:dyDescent="0.25">
      <c r="A33" s="1"/>
      <c r="B33" s="1"/>
      <c r="C33" s="1" t="s">
        <v>79</v>
      </c>
      <c r="D33" s="1"/>
      <c r="E33" s="9"/>
      <c r="F33" s="9"/>
      <c r="G33" s="9"/>
      <c r="H33" s="9"/>
      <c r="I33" s="9"/>
      <c r="J33" s="9"/>
      <c r="K33" s="9"/>
      <c r="L33" s="9"/>
      <c r="M33" s="9"/>
      <c r="N33" s="10"/>
      <c r="O33" s="10"/>
      <c r="P33" s="9"/>
      <c r="Q33" s="9"/>
      <c r="R33" s="10"/>
      <c r="S33" s="9"/>
      <c r="T33" s="28"/>
    </row>
    <row r="34" spans="1:20" ht="15.75" x14ac:dyDescent="0.25">
      <c r="A34" s="1"/>
      <c r="B34" s="1"/>
      <c r="C34" s="1" t="s">
        <v>80</v>
      </c>
      <c r="D34" s="1"/>
      <c r="E34" s="9"/>
      <c r="F34" s="11">
        <v>53891</v>
      </c>
      <c r="G34" s="9"/>
      <c r="H34" s="11">
        <f>+F36</f>
        <v>38371</v>
      </c>
      <c r="I34" s="10"/>
      <c r="J34" s="11">
        <f>H36</f>
        <v>48381</v>
      </c>
      <c r="K34" s="10"/>
      <c r="L34" s="12">
        <f>H36</f>
        <v>48381</v>
      </c>
      <c r="M34" s="9"/>
      <c r="N34" s="11">
        <f>L36</f>
        <v>99508.989999999991</v>
      </c>
      <c r="O34" s="10"/>
      <c r="P34" s="12">
        <f>H36</f>
        <v>48381</v>
      </c>
      <c r="Q34" s="9"/>
      <c r="R34" s="11">
        <f>P36</f>
        <v>99172.989999999991</v>
      </c>
      <c r="S34" s="9"/>
      <c r="T34" s="28"/>
    </row>
    <row r="35" spans="1:20" ht="15.75" x14ac:dyDescent="0.25">
      <c r="A35" s="1"/>
      <c r="B35" s="1"/>
      <c r="C35" s="1"/>
      <c r="D35" s="1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10"/>
      <c r="S35" s="9"/>
      <c r="T35" s="28"/>
    </row>
    <row r="36" spans="1:20" ht="16.5" thickBot="1" x14ac:dyDescent="0.3">
      <c r="A36" s="1"/>
      <c r="B36" s="1"/>
      <c r="C36" s="1" t="s">
        <v>81</v>
      </c>
      <c r="D36" s="1"/>
      <c r="E36" s="9"/>
      <c r="F36" s="13">
        <f>SUM(F31:F34)</f>
        <v>38371</v>
      </c>
      <c r="G36" s="9"/>
      <c r="H36" s="13">
        <f>SUM(H31:H34)</f>
        <v>48381</v>
      </c>
      <c r="I36" s="9"/>
      <c r="J36" s="13">
        <f>SUM(J31:J34)</f>
        <v>46356</v>
      </c>
      <c r="K36" s="9"/>
      <c r="L36" s="13">
        <f>SUM(L31:L34)</f>
        <v>99508.989999999991</v>
      </c>
      <c r="M36" s="9"/>
      <c r="N36" s="13">
        <f>SUM(N31:N34)</f>
        <v>99172.989999999991</v>
      </c>
      <c r="O36" s="9"/>
      <c r="P36" s="13">
        <f>SUM(P31:P34)</f>
        <v>99172.989999999991</v>
      </c>
      <c r="Q36" s="9"/>
      <c r="R36" s="13">
        <f>SUM(R31:R34)</f>
        <v>94172.989999999991</v>
      </c>
      <c r="S36" s="9"/>
      <c r="T36" s="28"/>
    </row>
    <row r="37" spans="1:20" ht="16.5" thickTop="1" x14ac:dyDescent="0.25">
      <c r="A37" s="1"/>
      <c r="B37" s="1"/>
      <c r="C37" s="1"/>
      <c r="D37" s="1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3"/>
      <c r="S37" s="9"/>
      <c r="T37" s="28"/>
    </row>
    <row r="38" spans="1:20" ht="15.75" x14ac:dyDescent="0.25">
      <c r="A38" s="2"/>
      <c r="B38" s="2"/>
      <c r="C38" s="2"/>
      <c r="D38" s="2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10"/>
      <c r="Q38" s="3"/>
      <c r="R38" s="29">
        <f>ROUND(R36/R28,4)</f>
        <v>0.36919999999999997</v>
      </c>
      <c r="S38" s="3"/>
      <c r="T38" s="30"/>
    </row>
    <row r="39" spans="1:20" ht="15.75" x14ac:dyDescent="0.25">
      <c r="A39" s="2"/>
      <c r="B39" s="2"/>
      <c r="C39" s="2"/>
      <c r="D39" s="2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10"/>
      <c r="Q39" s="3"/>
      <c r="R39" s="10"/>
      <c r="S39" s="3"/>
      <c r="T39" s="28"/>
    </row>
    <row r="40" spans="1:20" ht="15.75" x14ac:dyDescent="0.25">
      <c r="T40" s="31"/>
    </row>
    <row r="41" spans="1:20" ht="15.75" x14ac:dyDescent="0.25">
      <c r="T41" s="32"/>
    </row>
    <row r="42" spans="1:20" ht="15.75" x14ac:dyDescent="0.25">
      <c r="T42" s="32"/>
    </row>
    <row r="43" spans="1:20" ht="15.75" x14ac:dyDescent="0.25">
      <c r="T43" s="32"/>
    </row>
    <row r="44" spans="1:20" ht="15.75" x14ac:dyDescent="0.25">
      <c r="T44" s="32"/>
    </row>
    <row r="45" spans="1:20" ht="15.75" x14ac:dyDescent="0.25">
      <c r="T45" s="32"/>
    </row>
    <row r="46" spans="1:20" ht="15.75" x14ac:dyDescent="0.25">
      <c r="T46" s="32"/>
    </row>
    <row r="47" spans="1:20" ht="15.75" x14ac:dyDescent="0.25">
      <c r="T47" s="33"/>
    </row>
    <row r="48" spans="1:20" ht="15.75" x14ac:dyDescent="0.25">
      <c r="T48" s="33"/>
    </row>
    <row r="49" spans="20:20" ht="15.75" x14ac:dyDescent="0.25">
      <c r="T49" s="33"/>
    </row>
    <row r="50" spans="20:20" ht="15.75" x14ac:dyDescent="0.25">
      <c r="T50" s="33"/>
    </row>
    <row r="51" spans="20:20" ht="15.75" x14ac:dyDescent="0.25">
      <c r="T51" s="33"/>
    </row>
    <row r="52" spans="20:20" ht="15.75" x14ac:dyDescent="0.25">
      <c r="T52" s="33"/>
    </row>
    <row r="53" spans="20:20" ht="15.75" x14ac:dyDescent="0.25">
      <c r="T53" s="33"/>
    </row>
    <row r="54" spans="20:20" ht="15.75" x14ac:dyDescent="0.25">
      <c r="T54" s="33"/>
    </row>
    <row r="55" spans="20:20" ht="15.75" x14ac:dyDescent="0.25">
      <c r="T55" s="33"/>
    </row>
    <row r="56" spans="20:20" ht="15.75" x14ac:dyDescent="0.25">
      <c r="T56" s="33"/>
    </row>
    <row r="57" spans="20:20" ht="15.75" x14ac:dyDescent="0.25">
      <c r="T57" s="33"/>
    </row>
    <row r="58" spans="20:20" ht="15.75" x14ac:dyDescent="0.25">
      <c r="T58" s="33"/>
    </row>
    <row r="59" spans="20:20" ht="15.75" x14ac:dyDescent="0.25">
      <c r="T59" s="33"/>
    </row>
    <row r="60" spans="20:20" ht="15.75" x14ac:dyDescent="0.25">
      <c r="T60" s="33"/>
    </row>
    <row r="61" spans="20:20" ht="15.75" x14ac:dyDescent="0.25">
      <c r="T61" s="33"/>
    </row>
    <row r="62" spans="20:20" ht="15.75" x14ac:dyDescent="0.25">
      <c r="T62" s="34"/>
    </row>
    <row r="63" spans="20:20" ht="15.75" x14ac:dyDescent="0.25">
      <c r="T63" s="33"/>
    </row>
    <row r="64" spans="20:20" ht="15.75" x14ac:dyDescent="0.25">
      <c r="T64" s="33"/>
    </row>
    <row r="65" spans="20:20" ht="15.75" x14ac:dyDescent="0.25">
      <c r="T65" s="33"/>
    </row>
    <row r="66" spans="20:20" ht="15.75" x14ac:dyDescent="0.25">
      <c r="T66" s="33"/>
    </row>
    <row r="67" spans="20:20" ht="15.75" x14ac:dyDescent="0.25">
      <c r="T67" s="32"/>
    </row>
    <row r="68" spans="20:20" ht="15.75" x14ac:dyDescent="0.25">
      <c r="T68" s="32"/>
    </row>
  </sheetData>
  <sheetProtection sheet="1" objects="1" scenarios="1"/>
  <phoneticPr fontId="2" type="noConversion"/>
  <printOptions horizontalCentered="1"/>
  <pageMargins left="0.5" right="0.5" top="0.75" bottom="0.75" header="0.5" footer="0.5"/>
  <pageSetup scale="79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85"/>
  <sheetViews>
    <sheetView defaultGridColor="0" colorId="8" zoomScale="102" zoomScaleNormal="100" workbookViewId="0">
      <selection activeCell="Q9" sqref="Q9"/>
    </sheetView>
  </sheetViews>
  <sheetFormatPr defaultColWidth="9.28515625" defaultRowHeight="15" x14ac:dyDescent="0.25"/>
  <cols>
    <col min="1" max="2" width="2.7109375" style="94" customWidth="1"/>
    <col min="3" max="3" width="40.28515625" style="94" customWidth="1"/>
    <col min="4" max="4" width="3" style="78" customWidth="1"/>
    <col min="5" max="5" width="13.7109375" style="85" customWidth="1"/>
    <col min="6" max="6" width="1.7109375" style="230" customWidth="1"/>
    <col min="7" max="7" width="13.7109375" style="85" customWidth="1"/>
    <col min="8" max="8" width="1.7109375" style="78" customWidth="1"/>
    <col min="9" max="9" width="13.7109375" style="85" customWidth="1"/>
    <col min="10" max="10" width="1.7109375" style="78" customWidth="1"/>
    <col min="11" max="11" width="13.7109375" style="78" customWidth="1"/>
    <col min="12" max="12" width="1.7109375" style="78" customWidth="1"/>
    <col min="13" max="13" width="13.7109375" style="80" customWidth="1"/>
    <col min="14" max="14" width="1.7109375" style="78" customWidth="1"/>
    <col min="15" max="15" width="13.7109375" style="85" customWidth="1"/>
    <col min="16" max="16" width="1.7109375" style="78" customWidth="1"/>
    <col min="17" max="17" width="13.7109375" style="78" customWidth="1"/>
    <col min="18" max="18" width="38.5703125" style="78" hidden="1" customWidth="1"/>
    <col min="19" max="19" width="28.7109375" style="78" customWidth="1"/>
    <col min="20" max="20" width="90.7109375" style="78" customWidth="1"/>
    <col min="21" max="16384" width="9.28515625" style="78"/>
  </cols>
  <sheetData>
    <row r="1" spans="1:19" ht="15.75" x14ac:dyDescent="0.25">
      <c r="A1" s="104" t="s">
        <v>82</v>
      </c>
      <c r="Q1" s="65" t="s">
        <v>114</v>
      </c>
    </row>
    <row r="2" spans="1:19" x14ac:dyDescent="0.25">
      <c r="A2" s="94" t="str">
        <f>+AllFundSum!A2</f>
        <v>2022 BUDGET</v>
      </c>
      <c r="Q2" s="66">
        <f ca="1">NOW()</f>
        <v>44536.809917245373</v>
      </c>
    </row>
    <row r="3" spans="1:19" x14ac:dyDescent="0.25">
      <c r="A3" s="94" t="s">
        <v>83</v>
      </c>
    </row>
    <row r="4" spans="1:19" x14ac:dyDescent="0.25">
      <c r="I4" s="269">
        <f>+AllFundSum!J5</f>
        <v>2021</v>
      </c>
      <c r="J4" s="239"/>
      <c r="K4" s="239"/>
      <c r="L4" s="270"/>
      <c r="M4" s="99"/>
      <c r="N4" s="270"/>
      <c r="O4" s="271"/>
    </row>
    <row r="5" spans="1:19" s="295" customFormat="1" ht="27.75" customHeight="1" x14ac:dyDescent="0.2">
      <c r="A5" s="294"/>
      <c r="B5" s="294"/>
      <c r="C5" s="294"/>
      <c r="E5" s="296">
        <f>+AllFundSum!F6</f>
        <v>2019</v>
      </c>
      <c r="F5" s="297"/>
      <c r="G5" s="296">
        <f>+AllFundSum!H6</f>
        <v>2020</v>
      </c>
      <c r="I5" s="298"/>
      <c r="J5" s="299"/>
      <c r="K5" s="299" t="s">
        <v>307</v>
      </c>
      <c r="L5" s="299"/>
      <c r="M5" s="300" t="s">
        <v>308</v>
      </c>
      <c r="N5" s="299"/>
      <c r="O5" s="298"/>
      <c r="Q5" s="294">
        <f>+AllFundSum!R6</f>
        <v>2022</v>
      </c>
    </row>
    <row r="6" spans="1:19" x14ac:dyDescent="0.25">
      <c r="E6" s="276" t="s">
        <v>3</v>
      </c>
      <c r="G6" s="276" t="s">
        <v>3</v>
      </c>
      <c r="I6" s="276" t="s">
        <v>4</v>
      </c>
      <c r="J6" s="274"/>
      <c r="K6" s="241" t="s">
        <v>3</v>
      </c>
      <c r="M6" s="241" t="s">
        <v>63</v>
      </c>
      <c r="O6" s="73" t="s">
        <v>64</v>
      </c>
      <c r="Q6" s="242" t="s">
        <v>4</v>
      </c>
      <c r="S6" s="242" t="s">
        <v>283</v>
      </c>
    </row>
    <row r="7" spans="1:19" x14ac:dyDescent="0.25">
      <c r="A7" s="94" t="s">
        <v>44</v>
      </c>
    </row>
    <row r="8" spans="1:19" x14ac:dyDescent="0.25">
      <c r="A8" s="94" t="s">
        <v>61</v>
      </c>
    </row>
    <row r="9" spans="1:19" x14ac:dyDescent="0.25">
      <c r="B9" s="94" t="s">
        <v>65</v>
      </c>
      <c r="E9" s="85">
        <v>111495</v>
      </c>
      <c r="G9" s="85">
        <v>99829</v>
      </c>
      <c r="I9" s="89">
        <v>102657</v>
      </c>
      <c r="J9" s="80"/>
      <c r="K9" s="80">
        <v>102657</v>
      </c>
      <c r="L9" s="80"/>
      <c r="M9" s="80">
        <v>0</v>
      </c>
      <c r="N9" s="80"/>
      <c r="O9" s="89">
        <f>SUM(K9:M9)</f>
        <v>102657</v>
      </c>
      <c r="P9" s="80"/>
      <c r="Q9" s="80">
        <v>102497</v>
      </c>
      <c r="R9" s="78" t="s">
        <v>243</v>
      </c>
      <c r="S9" s="243"/>
    </row>
    <row r="10" spans="1:19" x14ac:dyDescent="0.25">
      <c r="B10" s="94" t="s">
        <v>268</v>
      </c>
      <c r="E10" s="85">
        <v>0</v>
      </c>
      <c r="G10" s="85">
        <v>0</v>
      </c>
      <c r="I10" s="89">
        <v>0</v>
      </c>
      <c r="J10" s="80"/>
      <c r="K10" s="80"/>
      <c r="L10" s="80"/>
      <c r="N10" s="80"/>
      <c r="O10" s="89">
        <f>SUM(K10:M10)</f>
        <v>0</v>
      </c>
      <c r="P10" s="80"/>
      <c r="Q10" s="80">
        <v>0</v>
      </c>
      <c r="S10" s="95"/>
    </row>
    <row r="11" spans="1:19" s="85" customFormat="1" x14ac:dyDescent="0.25">
      <c r="A11" s="64"/>
      <c r="B11" s="64"/>
      <c r="C11" s="64"/>
      <c r="E11" s="277">
        <f>SUM(E9:E10)</f>
        <v>111495</v>
      </c>
      <c r="F11" s="225"/>
      <c r="G11" s="277">
        <f>SUM(G9:G10)</f>
        <v>99829</v>
      </c>
      <c r="I11" s="277">
        <f>SUM(I9:I10)</f>
        <v>102657</v>
      </c>
      <c r="K11" s="277">
        <f>SUM(K9:K10)</f>
        <v>102657</v>
      </c>
      <c r="M11" s="277">
        <f>SUM(M9:M10)</f>
        <v>0</v>
      </c>
      <c r="O11" s="277">
        <f>SUM(O9:O10)</f>
        <v>102657</v>
      </c>
      <c r="Q11" s="277">
        <f>SUM(Q9:Q10)</f>
        <v>102497</v>
      </c>
    </row>
    <row r="13" spans="1:19" x14ac:dyDescent="0.25">
      <c r="A13" s="94" t="s">
        <v>62</v>
      </c>
    </row>
    <row r="14" spans="1:19" x14ac:dyDescent="0.25">
      <c r="B14" s="94" t="s">
        <v>45</v>
      </c>
      <c r="E14" s="85">
        <v>96118</v>
      </c>
      <c r="G14" s="85">
        <v>95676</v>
      </c>
      <c r="I14" s="85">
        <v>95675</v>
      </c>
      <c r="J14" s="96"/>
      <c r="K14" s="78">
        <v>16100.96</v>
      </c>
      <c r="M14" s="80">
        <v>79574</v>
      </c>
      <c r="O14" s="85">
        <f t="shared" ref="O14:O23" si="0">SUM(K14:M14)</f>
        <v>95674.959999999992</v>
      </c>
      <c r="Q14" s="78">
        <v>94355</v>
      </c>
      <c r="R14" s="97"/>
    </row>
    <row r="15" spans="1:19" x14ac:dyDescent="0.25">
      <c r="B15" s="94" t="s">
        <v>288</v>
      </c>
      <c r="E15" s="85">
        <v>1103</v>
      </c>
      <c r="G15" s="85">
        <v>378</v>
      </c>
      <c r="I15" s="85">
        <v>0</v>
      </c>
      <c r="J15" s="96"/>
      <c r="K15" s="78">
        <v>0</v>
      </c>
      <c r="M15" s="80">
        <v>0</v>
      </c>
      <c r="O15" s="85">
        <f t="shared" si="0"/>
        <v>0</v>
      </c>
      <c r="Q15" s="78">
        <v>377</v>
      </c>
      <c r="R15" s="97"/>
    </row>
    <row r="16" spans="1:19" x14ac:dyDescent="0.25">
      <c r="B16" s="94" t="s">
        <v>46</v>
      </c>
      <c r="E16" s="85">
        <v>11778</v>
      </c>
      <c r="G16" s="85">
        <v>12956</v>
      </c>
      <c r="I16" s="85">
        <v>12956</v>
      </c>
      <c r="K16" s="78">
        <v>9717.0300000000007</v>
      </c>
      <c r="M16" s="80">
        <v>3239</v>
      </c>
      <c r="O16" s="85">
        <f t="shared" si="0"/>
        <v>12956.03</v>
      </c>
      <c r="Q16" s="78">
        <v>12956</v>
      </c>
      <c r="R16" s="98"/>
    </row>
    <row r="17" spans="1:17" x14ac:dyDescent="0.25">
      <c r="B17" s="94" t="s">
        <v>47</v>
      </c>
      <c r="E17" s="85">
        <v>928</v>
      </c>
      <c r="G17" s="85">
        <v>911</v>
      </c>
      <c r="I17" s="85">
        <v>930</v>
      </c>
      <c r="K17" s="78">
        <v>957</v>
      </c>
      <c r="M17" s="80">
        <v>0</v>
      </c>
      <c r="O17" s="85">
        <f t="shared" si="0"/>
        <v>957</v>
      </c>
      <c r="Q17" s="78">
        <v>957</v>
      </c>
    </row>
    <row r="18" spans="1:17" x14ac:dyDescent="0.25">
      <c r="B18" s="94" t="s">
        <v>48</v>
      </c>
      <c r="E18" s="85">
        <v>35</v>
      </c>
      <c r="G18" s="85">
        <v>35</v>
      </c>
      <c r="I18" s="85">
        <v>35</v>
      </c>
      <c r="K18" s="78">
        <v>35</v>
      </c>
      <c r="M18" s="80">
        <v>0</v>
      </c>
      <c r="O18" s="85">
        <f t="shared" si="0"/>
        <v>35</v>
      </c>
      <c r="Q18" s="78">
        <v>35</v>
      </c>
    </row>
    <row r="19" spans="1:17" x14ac:dyDescent="0.25">
      <c r="B19" s="94" t="s">
        <v>269</v>
      </c>
      <c r="E19" s="85">
        <v>1000</v>
      </c>
      <c r="G19" s="85">
        <v>320</v>
      </c>
      <c r="I19" s="85">
        <v>1000</v>
      </c>
      <c r="M19" s="80">
        <v>0</v>
      </c>
      <c r="O19" s="85">
        <f t="shared" si="0"/>
        <v>0</v>
      </c>
      <c r="Q19" s="78">
        <v>500</v>
      </c>
    </row>
    <row r="20" spans="1:17" x14ac:dyDescent="0.25">
      <c r="B20" s="94" t="s">
        <v>226</v>
      </c>
      <c r="E20" s="85">
        <v>1084</v>
      </c>
      <c r="G20" s="85">
        <v>1084</v>
      </c>
      <c r="I20" s="85">
        <v>1000</v>
      </c>
      <c r="K20" s="78">
        <v>1088</v>
      </c>
      <c r="M20" s="80">
        <v>0</v>
      </c>
      <c r="O20" s="85">
        <f t="shared" si="0"/>
        <v>1088</v>
      </c>
      <c r="Q20" s="78">
        <v>1100</v>
      </c>
    </row>
    <row r="21" spans="1:17" x14ac:dyDescent="0.25">
      <c r="B21" s="94" t="s">
        <v>290</v>
      </c>
      <c r="E21" s="85">
        <v>13135</v>
      </c>
      <c r="G21" s="85">
        <v>14626</v>
      </c>
      <c r="I21" s="85">
        <v>14600</v>
      </c>
      <c r="J21" s="80"/>
      <c r="K21" s="78">
        <v>14688</v>
      </c>
      <c r="M21" s="80">
        <v>0</v>
      </c>
      <c r="O21" s="85">
        <f t="shared" si="0"/>
        <v>14688</v>
      </c>
      <c r="Q21" s="78">
        <v>15250</v>
      </c>
    </row>
    <row r="22" spans="1:17" x14ac:dyDescent="0.25">
      <c r="B22" s="94" t="s">
        <v>289</v>
      </c>
      <c r="E22" s="85">
        <v>1200</v>
      </c>
      <c r="G22" s="85">
        <v>0</v>
      </c>
      <c r="I22" s="85">
        <v>0</v>
      </c>
      <c r="J22" s="80"/>
      <c r="M22" s="80">
        <v>0</v>
      </c>
      <c r="O22" s="85">
        <f t="shared" si="0"/>
        <v>0</v>
      </c>
      <c r="Q22" s="78">
        <v>0</v>
      </c>
    </row>
    <row r="23" spans="1:17" x14ac:dyDescent="0.25">
      <c r="B23" s="94" t="s">
        <v>69</v>
      </c>
      <c r="E23" s="85">
        <v>0</v>
      </c>
      <c r="G23" s="85">
        <v>20583</v>
      </c>
      <c r="I23" s="85">
        <v>4000</v>
      </c>
      <c r="J23" s="80"/>
      <c r="K23" s="78">
        <v>4324</v>
      </c>
      <c r="M23" s="80">
        <v>0</v>
      </c>
      <c r="O23" s="85">
        <f t="shared" si="0"/>
        <v>4324</v>
      </c>
      <c r="Q23" s="78">
        <v>0</v>
      </c>
    </row>
    <row r="24" spans="1:17" s="85" customFormat="1" x14ac:dyDescent="0.25">
      <c r="A24" s="64"/>
      <c r="B24" s="64"/>
      <c r="C24" s="64"/>
      <c r="E24" s="277">
        <f>SUM(E14:E23)</f>
        <v>126381</v>
      </c>
      <c r="F24" s="225"/>
      <c r="G24" s="277">
        <f>SUM(G14:G23)</f>
        <v>146569</v>
      </c>
      <c r="I24" s="277">
        <f>SUM(I14:I23)</f>
        <v>130196</v>
      </c>
      <c r="K24" s="277">
        <f>SUM(K14:K23)</f>
        <v>46909.99</v>
      </c>
      <c r="M24" s="277">
        <f>SUM(M14:M23)</f>
        <v>82813</v>
      </c>
      <c r="O24" s="277">
        <f>SUM(O14:O23)</f>
        <v>129722.98999999999</v>
      </c>
      <c r="Q24" s="277">
        <f>SUM(Q14:Q23)</f>
        <v>125530</v>
      </c>
    </row>
    <row r="25" spans="1:17" x14ac:dyDescent="0.25">
      <c r="E25" s="89"/>
      <c r="G25" s="89"/>
      <c r="I25" s="89"/>
      <c r="K25" s="80"/>
      <c r="O25" s="89"/>
      <c r="Q25" s="80"/>
    </row>
    <row r="26" spans="1:17" x14ac:dyDescent="0.25">
      <c r="A26" s="94" t="s">
        <v>67</v>
      </c>
    </row>
    <row r="27" spans="1:17" x14ac:dyDescent="0.25">
      <c r="B27" s="94" t="s">
        <v>49</v>
      </c>
      <c r="E27" s="85">
        <v>784</v>
      </c>
      <c r="G27" s="85">
        <v>350</v>
      </c>
      <c r="I27" s="85">
        <v>350</v>
      </c>
      <c r="J27" s="96"/>
      <c r="K27" s="78">
        <v>385</v>
      </c>
      <c r="M27" s="80">
        <v>0</v>
      </c>
      <c r="O27" s="85">
        <f t="shared" ref="O27:O33" si="1">SUM(K27:M27)</f>
        <v>385</v>
      </c>
      <c r="Q27" s="78">
        <v>365</v>
      </c>
    </row>
    <row r="28" spans="1:17" x14ac:dyDescent="0.25">
      <c r="B28" s="94" t="s">
        <v>50</v>
      </c>
      <c r="E28" s="85">
        <v>200</v>
      </c>
      <c r="G28" s="85">
        <v>175</v>
      </c>
      <c r="I28" s="85">
        <v>200</v>
      </c>
      <c r="J28" s="96"/>
      <c r="K28" s="78">
        <v>155</v>
      </c>
      <c r="M28" s="80">
        <v>0</v>
      </c>
      <c r="O28" s="85">
        <f t="shared" si="1"/>
        <v>155</v>
      </c>
      <c r="Q28" s="78">
        <v>175</v>
      </c>
    </row>
    <row r="29" spans="1:17" x14ac:dyDescent="0.25">
      <c r="B29" s="94" t="s">
        <v>51</v>
      </c>
      <c r="E29" s="85">
        <v>217</v>
      </c>
      <c r="G29" s="85">
        <v>585</v>
      </c>
      <c r="I29" s="85">
        <v>600</v>
      </c>
      <c r="J29" s="80"/>
      <c r="K29" s="78">
        <v>740</v>
      </c>
      <c r="M29" s="80">
        <v>0</v>
      </c>
      <c r="O29" s="85">
        <f t="shared" si="1"/>
        <v>740</v>
      </c>
      <c r="Q29" s="78">
        <v>800</v>
      </c>
    </row>
    <row r="30" spans="1:17" x14ac:dyDescent="0.25">
      <c r="B30" s="94" t="s">
        <v>236</v>
      </c>
      <c r="E30" s="85">
        <v>18</v>
      </c>
      <c r="G30" s="85">
        <v>64</v>
      </c>
      <c r="I30" s="85">
        <v>50</v>
      </c>
      <c r="J30" s="80"/>
      <c r="K30" s="78">
        <v>334</v>
      </c>
      <c r="M30" s="80">
        <v>30</v>
      </c>
      <c r="O30" s="85">
        <f t="shared" si="1"/>
        <v>364</v>
      </c>
      <c r="Q30" s="78">
        <v>150</v>
      </c>
    </row>
    <row r="31" spans="1:17" x14ac:dyDescent="0.25">
      <c r="B31" s="94" t="s">
        <v>260</v>
      </c>
      <c r="E31" s="85">
        <v>10</v>
      </c>
      <c r="G31" s="85">
        <v>50</v>
      </c>
      <c r="I31" s="85">
        <v>50</v>
      </c>
      <c r="J31" s="80"/>
      <c r="K31" s="78">
        <v>10</v>
      </c>
      <c r="M31" s="80">
        <v>0</v>
      </c>
      <c r="O31" s="85">
        <f t="shared" si="1"/>
        <v>10</v>
      </c>
      <c r="Q31" s="78">
        <v>10</v>
      </c>
    </row>
    <row r="32" spans="1:17" x14ac:dyDescent="0.25">
      <c r="B32" s="94" t="s">
        <v>266</v>
      </c>
      <c r="E32" s="85">
        <v>140</v>
      </c>
      <c r="G32" s="85">
        <v>40</v>
      </c>
      <c r="I32" s="85">
        <v>180</v>
      </c>
      <c r="J32" s="96"/>
      <c r="K32" s="78">
        <v>20</v>
      </c>
      <c r="M32" s="80">
        <v>0</v>
      </c>
      <c r="O32" s="85">
        <f t="shared" si="1"/>
        <v>20</v>
      </c>
      <c r="Q32" s="78">
        <v>180</v>
      </c>
    </row>
    <row r="33" spans="1:19" x14ac:dyDescent="0.25">
      <c r="B33" s="94" t="s">
        <v>291</v>
      </c>
      <c r="E33" s="85">
        <v>6622</v>
      </c>
      <c r="G33" s="85">
        <f>128+1487</f>
        <v>1615</v>
      </c>
      <c r="I33" s="85">
        <v>3000</v>
      </c>
      <c r="J33" s="80"/>
      <c r="K33" s="78">
        <v>1085</v>
      </c>
      <c r="M33" s="80">
        <v>250</v>
      </c>
      <c r="O33" s="85">
        <f t="shared" si="1"/>
        <v>1335</v>
      </c>
      <c r="Q33" s="78">
        <v>1750</v>
      </c>
      <c r="R33" s="78" t="s">
        <v>244</v>
      </c>
    </row>
    <row r="34" spans="1:19" s="85" customFormat="1" x14ac:dyDescent="0.25">
      <c r="A34" s="64"/>
      <c r="B34" s="64"/>
      <c r="C34" s="64"/>
      <c r="E34" s="277">
        <f>SUM(E27:E33)</f>
        <v>7991</v>
      </c>
      <c r="F34" s="225"/>
      <c r="G34" s="277">
        <f>SUM(G27:G33)</f>
        <v>2879</v>
      </c>
      <c r="I34" s="277">
        <f>SUM(I27:I33)</f>
        <v>4430</v>
      </c>
      <c r="K34" s="277">
        <f>SUM(K27:K33)</f>
        <v>2729</v>
      </c>
      <c r="M34" s="277">
        <f>SUM(M27:M33)</f>
        <v>280</v>
      </c>
      <c r="O34" s="277">
        <f>SUM(O27:O33)</f>
        <v>3009</v>
      </c>
      <c r="Q34" s="277">
        <f>SUM(Q27:Q33)</f>
        <v>3430</v>
      </c>
    </row>
    <row r="35" spans="1:19" x14ac:dyDescent="0.25">
      <c r="E35" s="89"/>
      <c r="G35" s="89"/>
      <c r="I35" s="89"/>
      <c r="K35" s="80"/>
      <c r="O35" s="89"/>
      <c r="Q35" s="80"/>
    </row>
    <row r="36" spans="1:19" x14ac:dyDescent="0.25">
      <c r="A36" s="94" t="s">
        <v>102</v>
      </c>
    </row>
    <row r="37" spans="1:19" x14ac:dyDescent="0.25">
      <c r="B37" s="94" t="s">
        <v>137</v>
      </c>
      <c r="E37" s="85">
        <v>7207</v>
      </c>
      <c r="G37" s="85">
        <v>6763</v>
      </c>
      <c r="I37" s="85">
        <v>7000</v>
      </c>
      <c r="M37" s="80">
        <v>7000</v>
      </c>
      <c r="O37" s="85">
        <f>SUM(K37:M37)</f>
        <v>7000</v>
      </c>
      <c r="Q37" s="78">
        <v>7200</v>
      </c>
      <c r="S37" s="78" t="s">
        <v>254</v>
      </c>
    </row>
    <row r="38" spans="1:19" x14ac:dyDescent="0.25">
      <c r="B38" s="94" t="s">
        <v>53</v>
      </c>
      <c r="E38" s="85">
        <v>0</v>
      </c>
      <c r="G38" s="85">
        <v>0</v>
      </c>
      <c r="I38" s="85">
        <v>10</v>
      </c>
      <c r="K38" s="78">
        <v>0</v>
      </c>
      <c r="M38" s="80">
        <v>0</v>
      </c>
      <c r="O38" s="85">
        <f t="shared" ref="O38:O45" si="2">SUM(K38:M38)</f>
        <v>0</v>
      </c>
      <c r="Q38" s="78">
        <v>5</v>
      </c>
    </row>
    <row r="39" spans="1:19" x14ac:dyDescent="0.25">
      <c r="B39" s="94" t="s">
        <v>110</v>
      </c>
      <c r="E39" s="85">
        <v>75</v>
      </c>
      <c r="G39" s="85">
        <v>75</v>
      </c>
      <c r="I39" s="85">
        <v>50</v>
      </c>
      <c r="K39" s="78">
        <v>50</v>
      </c>
      <c r="M39" s="80">
        <v>75</v>
      </c>
      <c r="O39" s="85">
        <f t="shared" si="2"/>
        <v>125</v>
      </c>
      <c r="Q39" s="78">
        <v>125</v>
      </c>
    </row>
    <row r="40" spans="1:19" x14ac:dyDescent="0.25">
      <c r="B40" s="94" t="s">
        <v>147</v>
      </c>
      <c r="E40" s="85">
        <v>40</v>
      </c>
      <c r="G40" s="85">
        <v>20</v>
      </c>
      <c r="I40" s="85">
        <v>40</v>
      </c>
      <c r="K40" s="78">
        <v>22</v>
      </c>
      <c r="M40" s="80">
        <v>0</v>
      </c>
      <c r="O40" s="85">
        <f t="shared" si="2"/>
        <v>22</v>
      </c>
      <c r="Q40" s="78">
        <v>25</v>
      </c>
    </row>
    <row r="41" spans="1:19" x14ac:dyDescent="0.25">
      <c r="B41" s="94" t="s">
        <v>235</v>
      </c>
      <c r="E41" s="85">
        <v>0</v>
      </c>
      <c r="G41" s="85">
        <v>0</v>
      </c>
      <c r="I41" s="85">
        <v>0</v>
      </c>
      <c r="J41" s="96"/>
      <c r="K41" s="78">
        <v>0</v>
      </c>
      <c r="M41" s="80">
        <v>0</v>
      </c>
      <c r="O41" s="85">
        <f t="shared" si="2"/>
        <v>0</v>
      </c>
      <c r="Q41" s="78">
        <v>0</v>
      </c>
    </row>
    <row r="42" spans="1:19" x14ac:dyDescent="0.25">
      <c r="B42" s="94" t="s">
        <v>237</v>
      </c>
      <c r="E42" s="85">
        <v>485</v>
      </c>
      <c r="G42" s="85">
        <v>0</v>
      </c>
      <c r="I42" s="85">
        <v>200</v>
      </c>
      <c r="J42" s="96"/>
      <c r="K42" s="78">
        <v>435</v>
      </c>
      <c r="M42" s="80">
        <v>0</v>
      </c>
      <c r="O42" s="85">
        <f t="shared" si="2"/>
        <v>435</v>
      </c>
      <c r="Q42" s="78">
        <v>450</v>
      </c>
    </row>
    <row r="43" spans="1:19" x14ac:dyDescent="0.25">
      <c r="B43" s="94" t="s">
        <v>272</v>
      </c>
      <c r="E43" s="85">
        <v>0</v>
      </c>
      <c r="G43" s="85">
        <v>0</v>
      </c>
      <c r="I43" s="85">
        <v>0</v>
      </c>
      <c r="J43" s="96"/>
      <c r="M43" s="80">
        <v>0</v>
      </c>
      <c r="O43" s="85">
        <f t="shared" si="2"/>
        <v>0</v>
      </c>
      <c r="Q43" s="78">
        <v>0</v>
      </c>
    </row>
    <row r="44" spans="1:19" x14ac:dyDescent="0.25">
      <c r="B44" s="94" t="s">
        <v>249</v>
      </c>
      <c r="E44" s="85">
        <v>0</v>
      </c>
      <c r="G44" s="85">
        <v>0</v>
      </c>
      <c r="I44" s="85">
        <v>250</v>
      </c>
      <c r="J44" s="96"/>
      <c r="M44" s="80">
        <v>0</v>
      </c>
      <c r="O44" s="85">
        <f t="shared" si="2"/>
        <v>0</v>
      </c>
      <c r="Q44" s="78">
        <v>0</v>
      </c>
    </row>
    <row r="45" spans="1:19" x14ac:dyDescent="0.25">
      <c r="B45" s="94" t="s">
        <v>52</v>
      </c>
      <c r="E45" s="85">
        <v>120</v>
      </c>
      <c r="G45" s="85">
        <v>591</v>
      </c>
      <c r="I45" s="85">
        <v>400</v>
      </c>
      <c r="K45" s="78">
        <v>27135</v>
      </c>
      <c r="M45" s="80">
        <v>0</v>
      </c>
      <c r="O45" s="85">
        <f t="shared" si="2"/>
        <v>27135</v>
      </c>
      <c r="Q45" s="78">
        <v>1000</v>
      </c>
    </row>
    <row r="46" spans="1:19" s="85" customFormat="1" x14ac:dyDescent="0.25">
      <c r="A46" s="64"/>
      <c r="B46" s="64"/>
      <c r="C46" s="64"/>
      <c r="E46" s="277">
        <f>SUM(E37:E45)</f>
        <v>7927</v>
      </c>
      <c r="F46" s="225"/>
      <c r="G46" s="277">
        <f>SUM(G37:G45)</f>
        <v>7449</v>
      </c>
      <c r="I46" s="277">
        <f>SUM(I37:I45)</f>
        <v>7950</v>
      </c>
      <c r="J46" s="89"/>
      <c r="K46" s="277">
        <f>SUM(K37:K45)</f>
        <v>27642</v>
      </c>
      <c r="M46" s="277">
        <f>SUM(M37:M45)</f>
        <v>7075</v>
      </c>
      <c r="O46" s="277">
        <f>SUM(O37:O45)</f>
        <v>34717</v>
      </c>
      <c r="Q46" s="277">
        <f>SUM(Q37:Q45)</f>
        <v>8805</v>
      </c>
    </row>
    <row r="47" spans="1:19" x14ac:dyDescent="0.25">
      <c r="G47" s="89"/>
      <c r="I47" s="89"/>
      <c r="J47" s="80"/>
      <c r="K47" s="80"/>
      <c r="O47" s="89"/>
      <c r="Q47" s="80"/>
    </row>
    <row r="48" spans="1:19" x14ac:dyDescent="0.25">
      <c r="A48" s="94" t="s">
        <v>82</v>
      </c>
      <c r="Q48" s="65" t="s">
        <v>115</v>
      </c>
    </row>
    <row r="49" spans="1:17" x14ac:dyDescent="0.25">
      <c r="A49" s="94" t="str">
        <f>+A2</f>
        <v>2022 BUDGET</v>
      </c>
      <c r="Q49" s="66">
        <f ca="1">NOW()</f>
        <v>44536.809917245373</v>
      </c>
    </row>
    <row r="50" spans="1:17" x14ac:dyDescent="0.25">
      <c r="A50" s="94" t="s">
        <v>83</v>
      </c>
    </row>
    <row r="52" spans="1:17" x14ac:dyDescent="0.25">
      <c r="I52" s="269">
        <f>+I4</f>
        <v>2021</v>
      </c>
      <c r="J52" s="239"/>
      <c r="K52" s="239"/>
      <c r="L52" s="270"/>
      <c r="M52" s="99"/>
      <c r="N52" s="270"/>
      <c r="O52" s="271"/>
    </row>
    <row r="53" spans="1:17" x14ac:dyDescent="0.25">
      <c r="E53" s="272">
        <f>+AllFundSum!F6</f>
        <v>2019</v>
      </c>
      <c r="F53" s="273"/>
      <c r="G53" s="272">
        <f>+AllFundSum!H6</f>
        <v>2020</v>
      </c>
      <c r="J53" s="274"/>
      <c r="K53" s="240" t="str">
        <f>+K5</f>
        <v>1st 8 months actua'</v>
      </c>
      <c r="L53" s="274"/>
      <c r="M53" s="278" t="str">
        <f>+M5</f>
        <v>last 4 months</v>
      </c>
      <c r="N53" s="274"/>
      <c r="Q53" s="275">
        <f>+Q5</f>
        <v>2022</v>
      </c>
    </row>
    <row r="54" spans="1:17" x14ac:dyDescent="0.25">
      <c r="E54" s="276" t="s">
        <v>3</v>
      </c>
      <c r="G54" s="276" t="s">
        <v>3</v>
      </c>
      <c r="I54" s="276" t="s">
        <v>4</v>
      </c>
      <c r="J54" s="274"/>
      <c r="K54" s="241" t="s">
        <v>3</v>
      </c>
      <c r="M54" s="278" t="s">
        <v>63</v>
      </c>
      <c r="O54" s="73" t="s">
        <v>64</v>
      </c>
      <c r="Q54" s="242" t="s">
        <v>4</v>
      </c>
    </row>
    <row r="55" spans="1:17" x14ac:dyDescent="0.25">
      <c r="A55" s="94" t="s">
        <v>103</v>
      </c>
      <c r="G55" s="89"/>
      <c r="I55" s="89"/>
      <c r="J55" s="80"/>
      <c r="K55" s="80"/>
      <c r="O55" s="89"/>
      <c r="Q55" s="80"/>
    </row>
    <row r="56" spans="1:17" s="80" customFormat="1" x14ac:dyDescent="0.25">
      <c r="A56" s="100"/>
      <c r="B56" s="100" t="s">
        <v>104</v>
      </c>
      <c r="C56" s="100"/>
      <c r="E56" s="89">
        <v>566</v>
      </c>
      <c r="F56" s="231"/>
      <c r="G56" s="89">
        <v>379</v>
      </c>
      <c r="I56" s="89">
        <v>560</v>
      </c>
      <c r="K56" s="80">
        <v>116</v>
      </c>
      <c r="M56" s="80">
        <v>100</v>
      </c>
      <c r="O56" s="89">
        <f>SUM(K56:M56)</f>
        <v>216</v>
      </c>
      <c r="Q56" s="80">
        <v>400</v>
      </c>
    </row>
    <row r="57" spans="1:17" x14ac:dyDescent="0.25">
      <c r="B57" s="94" t="s">
        <v>143</v>
      </c>
      <c r="E57" s="89">
        <v>0</v>
      </c>
      <c r="G57" s="89">
        <v>0</v>
      </c>
      <c r="I57" s="89">
        <v>0</v>
      </c>
      <c r="J57" s="80"/>
      <c r="K57" s="80"/>
      <c r="O57" s="89">
        <f>SUM(K57:M57)</f>
        <v>0</v>
      </c>
      <c r="Q57" s="80">
        <v>0</v>
      </c>
    </row>
    <row r="58" spans="1:17" s="85" customFormat="1" x14ac:dyDescent="0.25">
      <c r="A58" s="64"/>
      <c r="B58" s="64"/>
      <c r="C58" s="64"/>
      <c r="E58" s="277">
        <f>SUM(E56:E57)</f>
        <v>566</v>
      </c>
      <c r="F58" s="225"/>
      <c r="G58" s="277">
        <f>SUM(G56:G57)</f>
        <v>379</v>
      </c>
      <c r="I58" s="277">
        <f>SUM(I56:I57)</f>
        <v>560</v>
      </c>
      <c r="J58" s="89"/>
      <c r="K58" s="277">
        <f>SUM(K56:K57)</f>
        <v>116</v>
      </c>
      <c r="M58" s="277">
        <f>SUM(M56:M57)</f>
        <v>100</v>
      </c>
      <c r="O58" s="277">
        <f>SUM(O56:O57)</f>
        <v>216</v>
      </c>
      <c r="Q58" s="277">
        <f>SUM(Q56:Q57)</f>
        <v>400</v>
      </c>
    </row>
    <row r="59" spans="1:17" x14ac:dyDescent="0.25">
      <c r="G59" s="89"/>
      <c r="I59" s="89"/>
      <c r="J59" s="80"/>
      <c r="K59" s="80"/>
      <c r="O59" s="89"/>
      <c r="Q59" s="80"/>
    </row>
    <row r="60" spans="1:17" x14ac:dyDescent="0.25">
      <c r="A60" s="94" t="s">
        <v>68</v>
      </c>
      <c r="G60" s="89"/>
      <c r="I60" s="89"/>
      <c r="J60" s="80"/>
      <c r="K60" s="80"/>
      <c r="O60" s="89"/>
      <c r="Q60" s="80"/>
    </row>
    <row r="61" spans="1:17" x14ac:dyDescent="0.25">
      <c r="B61" s="94" t="s">
        <v>250</v>
      </c>
      <c r="E61" s="85">
        <v>1698</v>
      </c>
      <c r="G61" s="85">
        <v>225</v>
      </c>
      <c r="I61" s="85">
        <v>500</v>
      </c>
      <c r="K61" s="78">
        <v>500</v>
      </c>
      <c r="M61" s="80">
        <v>400</v>
      </c>
      <c r="O61" s="85">
        <f>SUM(K61:M61)</f>
        <v>900</v>
      </c>
      <c r="Q61" s="78">
        <v>1600</v>
      </c>
    </row>
    <row r="62" spans="1:17" x14ac:dyDescent="0.25">
      <c r="B62" s="94" t="s">
        <v>265</v>
      </c>
      <c r="E62" s="85">
        <v>693</v>
      </c>
      <c r="G62" s="85">
        <v>0</v>
      </c>
      <c r="I62" s="85">
        <v>200</v>
      </c>
      <c r="K62" s="78">
        <v>0</v>
      </c>
      <c r="M62" s="80">
        <v>0</v>
      </c>
      <c r="O62" s="85">
        <f t="shared" ref="O62:O69" si="3">SUM(K62:M62)</f>
        <v>0</v>
      </c>
      <c r="Q62" s="78">
        <v>500</v>
      </c>
    </row>
    <row r="63" spans="1:17" x14ac:dyDescent="0.25">
      <c r="B63" s="94" t="s">
        <v>227</v>
      </c>
      <c r="E63" s="85">
        <v>23000</v>
      </c>
      <c r="G63" s="85">
        <v>6240</v>
      </c>
      <c r="I63" s="85">
        <v>500</v>
      </c>
      <c r="K63" s="78">
        <v>3200</v>
      </c>
      <c r="M63" s="80">
        <v>-3000</v>
      </c>
      <c r="O63" s="85">
        <f t="shared" si="3"/>
        <v>200</v>
      </c>
      <c r="Q63" s="78">
        <v>500</v>
      </c>
    </row>
    <row r="64" spans="1:17" x14ac:dyDescent="0.25">
      <c r="B64" s="94" t="s">
        <v>298</v>
      </c>
      <c r="E64" s="85">
        <v>0</v>
      </c>
      <c r="G64" s="85">
        <v>1499</v>
      </c>
      <c r="I64" s="85">
        <v>500</v>
      </c>
      <c r="K64" s="78">
        <v>1300</v>
      </c>
      <c r="M64" s="80">
        <v>0</v>
      </c>
      <c r="O64" s="85">
        <f t="shared" si="3"/>
        <v>1300</v>
      </c>
      <c r="Q64" s="78">
        <v>500</v>
      </c>
    </row>
    <row r="65" spans="1:21" x14ac:dyDescent="0.25">
      <c r="B65" s="94" t="s">
        <v>301</v>
      </c>
      <c r="E65" s="85">
        <v>0</v>
      </c>
      <c r="G65" s="85">
        <v>0</v>
      </c>
      <c r="I65" s="85">
        <v>979</v>
      </c>
      <c r="M65" s="80">
        <v>0</v>
      </c>
      <c r="O65" s="85">
        <f t="shared" si="3"/>
        <v>0</v>
      </c>
      <c r="Q65" s="78">
        <v>500</v>
      </c>
    </row>
    <row r="66" spans="1:21" x14ac:dyDescent="0.25">
      <c r="B66" s="94" t="s">
        <v>245</v>
      </c>
      <c r="E66" s="85">
        <v>0</v>
      </c>
      <c r="G66" s="85">
        <v>0</v>
      </c>
      <c r="I66" s="85">
        <v>0</v>
      </c>
      <c r="K66" s="78">
        <v>2143</v>
      </c>
      <c r="M66" s="80">
        <v>1500</v>
      </c>
      <c r="O66" s="85">
        <f t="shared" si="3"/>
        <v>3643</v>
      </c>
      <c r="Q66" s="78">
        <v>5000</v>
      </c>
    </row>
    <row r="67" spans="1:21" x14ac:dyDescent="0.25">
      <c r="B67" s="94" t="s">
        <v>271</v>
      </c>
      <c r="E67" s="85">
        <v>14911</v>
      </c>
      <c r="G67" s="85">
        <v>340</v>
      </c>
      <c r="I67" s="85">
        <v>0</v>
      </c>
      <c r="K67" s="78">
        <v>520</v>
      </c>
      <c r="M67" s="80">
        <v>0</v>
      </c>
      <c r="O67" s="85">
        <f t="shared" si="3"/>
        <v>520</v>
      </c>
      <c r="Q67" s="78">
        <v>550</v>
      </c>
    </row>
    <row r="68" spans="1:21" x14ac:dyDescent="0.25">
      <c r="B68" s="94" t="s">
        <v>259</v>
      </c>
      <c r="E68" s="85">
        <v>0</v>
      </c>
      <c r="G68" s="85">
        <v>0</v>
      </c>
      <c r="I68" s="85">
        <v>50</v>
      </c>
      <c r="K68" s="78">
        <v>10</v>
      </c>
      <c r="M68" s="80">
        <v>0</v>
      </c>
      <c r="O68" s="85">
        <f t="shared" si="3"/>
        <v>10</v>
      </c>
      <c r="Q68" s="78">
        <v>20</v>
      </c>
    </row>
    <row r="69" spans="1:21" x14ac:dyDescent="0.25">
      <c r="B69" s="94" t="s">
        <v>69</v>
      </c>
      <c r="E69" s="279">
        <v>0</v>
      </c>
      <c r="G69" s="279">
        <v>0</v>
      </c>
      <c r="I69" s="279">
        <v>500</v>
      </c>
      <c r="J69" s="101"/>
      <c r="K69" s="79"/>
      <c r="M69" s="80">
        <v>0</v>
      </c>
      <c r="O69" s="85">
        <f t="shared" si="3"/>
        <v>0</v>
      </c>
      <c r="Q69" s="79">
        <v>222</v>
      </c>
      <c r="U69" s="78" t="s">
        <v>31</v>
      </c>
    </row>
    <row r="70" spans="1:21" s="85" customFormat="1" x14ac:dyDescent="0.25">
      <c r="A70" s="64"/>
      <c r="B70" s="64"/>
      <c r="C70" s="64"/>
      <c r="E70" s="277">
        <f>SUM(E61:E69)</f>
        <v>40302</v>
      </c>
      <c r="F70" s="225"/>
      <c r="G70" s="277">
        <f>SUM(G61:G69)</f>
        <v>8304</v>
      </c>
      <c r="I70" s="277">
        <f>SUM(I61:I69)</f>
        <v>3229</v>
      </c>
      <c r="J70" s="92"/>
      <c r="K70" s="277">
        <f>SUM(K61:K69)</f>
        <v>7673</v>
      </c>
      <c r="M70" s="277">
        <f>SUM(M61:M69)</f>
        <v>-1100</v>
      </c>
      <c r="O70" s="277">
        <f>SUM(O61:O69)</f>
        <v>6573</v>
      </c>
      <c r="Q70" s="277">
        <f>SUM(Q61:Q69)</f>
        <v>9392</v>
      </c>
    </row>
    <row r="71" spans="1:21" x14ac:dyDescent="0.25">
      <c r="I71" s="92"/>
      <c r="J71" s="101"/>
    </row>
    <row r="72" spans="1:21" x14ac:dyDescent="0.25">
      <c r="A72" s="94" t="s">
        <v>144</v>
      </c>
      <c r="I72" s="92"/>
      <c r="J72" s="101"/>
    </row>
    <row r="73" spans="1:21" x14ac:dyDescent="0.25">
      <c r="B73" s="94" t="s">
        <v>261</v>
      </c>
      <c r="E73" s="85">
        <v>0</v>
      </c>
      <c r="G73" s="85">
        <v>0</v>
      </c>
      <c r="I73" s="85">
        <v>0</v>
      </c>
      <c r="M73" s="80">
        <v>0</v>
      </c>
      <c r="O73" s="85">
        <f>SUM(K73:M73)</f>
        <v>0</v>
      </c>
      <c r="Q73" s="78">
        <v>0</v>
      </c>
    </row>
    <row r="74" spans="1:21" x14ac:dyDescent="0.25">
      <c r="B74" s="94" t="s">
        <v>145</v>
      </c>
      <c r="E74" s="89">
        <v>0</v>
      </c>
      <c r="F74" s="231"/>
      <c r="G74" s="89">
        <v>10000</v>
      </c>
      <c r="H74" s="80"/>
      <c r="I74" s="92">
        <v>0</v>
      </c>
      <c r="J74" s="101"/>
      <c r="K74" s="80"/>
      <c r="L74" s="80"/>
      <c r="M74" s="80">
        <v>0</v>
      </c>
      <c r="N74" s="80"/>
      <c r="O74" s="85">
        <f t="shared" ref="O74:O75" si="4">SUM(K74:M74)</f>
        <v>0</v>
      </c>
      <c r="P74" s="80"/>
      <c r="Q74" s="80">
        <v>0</v>
      </c>
    </row>
    <row r="75" spans="1:21" x14ac:dyDescent="0.25">
      <c r="B75" s="94" t="s">
        <v>246</v>
      </c>
      <c r="E75" s="89">
        <v>0</v>
      </c>
      <c r="G75" s="89">
        <v>0</v>
      </c>
      <c r="I75" s="92">
        <v>0</v>
      </c>
      <c r="J75" s="101"/>
      <c r="K75" s="80"/>
      <c r="M75" s="80">
        <v>0</v>
      </c>
      <c r="O75" s="85">
        <f t="shared" si="4"/>
        <v>0</v>
      </c>
      <c r="Q75" s="80">
        <v>0</v>
      </c>
    </row>
    <row r="76" spans="1:21" s="85" customFormat="1" x14ac:dyDescent="0.25">
      <c r="A76" s="64"/>
      <c r="B76" s="64"/>
      <c r="C76" s="64"/>
      <c r="E76" s="277">
        <f>SUM(E73:E75)</f>
        <v>0</v>
      </c>
      <c r="F76" s="225"/>
      <c r="G76" s="277">
        <f>SUM(G73:G75)</f>
        <v>10000</v>
      </c>
      <c r="I76" s="277">
        <f>SUM(I73:I75)</f>
        <v>0</v>
      </c>
      <c r="J76" s="92"/>
      <c r="K76" s="277">
        <f>SUM(K73:K75)</f>
        <v>0</v>
      </c>
      <c r="M76" s="277">
        <f>SUM(M73:M75)</f>
        <v>0</v>
      </c>
      <c r="O76" s="277">
        <f>SUM(O73:O75)</f>
        <v>0</v>
      </c>
      <c r="Q76" s="277">
        <f>SUM(Q73:Q75)</f>
        <v>0</v>
      </c>
    </row>
    <row r="77" spans="1:21" x14ac:dyDescent="0.25">
      <c r="I77" s="92"/>
      <c r="J77" s="101"/>
    </row>
    <row r="78" spans="1:21" x14ac:dyDescent="0.25">
      <c r="I78" s="92"/>
      <c r="J78" s="101"/>
    </row>
    <row r="79" spans="1:21" s="85" customFormat="1" ht="15.75" thickBot="1" x14ac:dyDescent="0.3">
      <c r="A79" s="64"/>
      <c r="B79" s="64"/>
      <c r="C79" s="64" t="s">
        <v>66</v>
      </c>
      <c r="E79" s="280">
        <f>+E70+E46+E34+E24+E11+E58+E76</f>
        <v>294662</v>
      </c>
      <c r="F79" s="225"/>
      <c r="G79" s="280">
        <f>+G70+G46+G34+G24+G11+G58+G76</f>
        <v>275409</v>
      </c>
      <c r="I79" s="280">
        <f>+I70+I46+I34+I24+I11+I58+I76</f>
        <v>249022</v>
      </c>
      <c r="K79" s="280">
        <f>+K70+K46+K34+K24+K11+K58+K76</f>
        <v>187726.99</v>
      </c>
      <c r="M79" s="280">
        <f>+M70+M46+M34+M24+M11+M58+M76</f>
        <v>89168</v>
      </c>
      <c r="O79" s="280">
        <f>+O70+O46+O34+O24+O11+O58+O76</f>
        <v>276894.99</v>
      </c>
      <c r="Q79" s="280">
        <f>+Q70+Q46+Q34+Q24+Q11+Q58+Q76</f>
        <v>250054</v>
      </c>
    </row>
    <row r="80" spans="1:21" ht="15.75" thickTop="1" x14ac:dyDescent="0.25"/>
    <row r="82" spans="1:15" s="82" customFormat="1" ht="14.25" x14ac:dyDescent="0.2">
      <c r="A82" s="102"/>
      <c r="E82" s="86"/>
      <c r="F82" s="232"/>
      <c r="G82" s="86"/>
      <c r="I82" s="86"/>
      <c r="M82" s="84"/>
      <c r="O82" s="86"/>
    </row>
    <row r="83" spans="1:15" s="82" customFormat="1" ht="14.25" x14ac:dyDescent="0.2">
      <c r="A83" s="102"/>
      <c r="B83" s="102" t="s">
        <v>233</v>
      </c>
      <c r="C83" s="102"/>
      <c r="E83" s="86">
        <v>294662</v>
      </c>
      <c r="F83" s="232"/>
      <c r="G83" s="86">
        <v>275409</v>
      </c>
      <c r="I83" s="86">
        <v>249022</v>
      </c>
      <c r="M83" s="84"/>
      <c r="O83" s="86"/>
    </row>
    <row r="84" spans="1:15" s="86" customFormat="1" ht="14.25" x14ac:dyDescent="0.2">
      <c r="A84" s="103"/>
      <c r="B84" s="103"/>
      <c r="C84" s="103"/>
      <c r="E84" s="86">
        <f>+E79-E83</f>
        <v>0</v>
      </c>
      <c r="F84" s="233"/>
      <c r="G84" s="86">
        <f>+G79-G83</f>
        <v>0</v>
      </c>
      <c r="I84" s="86">
        <f>+I79-I83</f>
        <v>0</v>
      </c>
      <c r="K84" s="86">
        <f>+K79-K83</f>
        <v>187726.99</v>
      </c>
      <c r="M84" s="93"/>
    </row>
    <row r="85" spans="1:15" s="82" customFormat="1" ht="14.25" x14ac:dyDescent="0.2">
      <c r="A85" s="102"/>
      <c r="B85" s="102"/>
      <c r="C85" s="102"/>
      <c r="E85" s="86"/>
      <c r="F85" s="232"/>
      <c r="G85" s="86"/>
      <c r="I85" s="86"/>
      <c r="M85" s="84"/>
      <c r="O85" s="86"/>
    </row>
  </sheetData>
  <phoneticPr fontId="2" type="noConversion"/>
  <printOptions horizontalCentered="1" gridLines="1"/>
  <pageMargins left="0.4" right="0.4" top="0.75" bottom="0.25" header="0.5" footer="0.5"/>
  <pageSetup scale="77" orientation="landscape" horizontalDpi="1200" verticalDpi="1200" r:id="rId1"/>
  <headerFooter alignWithMargins="0"/>
  <rowBreaks count="1" manualBreakCount="1">
    <brk id="47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67"/>
  <sheetViews>
    <sheetView defaultGridColor="0" topLeftCell="A19" colorId="8" zoomScaleNormal="100" workbookViewId="0">
      <selection activeCell="K11" sqref="K11"/>
    </sheetView>
  </sheetViews>
  <sheetFormatPr defaultColWidth="9.28515625" defaultRowHeight="15" x14ac:dyDescent="0.25"/>
  <cols>
    <col min="1" max="2" width="2.7109375" style="47" customWidth="1"/>
    <col min="3" max="3" width="24" style="47" customWidth="1"/>
    <col min="4" max="4" width="8.5703125" style="47" customWidth="1"/>
    <col min="5" max="5" width="13.7109375" style="44" customWidth="1"/>
    <col min="6" max="6" width="1.7109375" style="61" customWidth="1"/>
    <col min="7" max="7" width="13.7109375" style="44" customWidth="1"/>
    <col min="8" max="8" width="1.7109375" style="44" customWidth="1"/>
    <col min="9" max="9" width="13.7109375" style="44" customWidth="1"/>
    <col min="10" max="10" width="1.7109375" style="44" customWidth="1"/>
    <col min="11" max="11" width="13.7109375" style="44" customWidth="1"/>
    <col min="12" max="12" width="1.7109375" style="44" customWidth="1"/>
    <col min="13" max="13" width="13.7109375" style="44" customWidth="1"/>
    <col min="14" max="14" width="1.7109375" style="44" customWidth="1"/>
    <col min="15" max="15" width="13.7109375" style="44" customWidth="1"/>
    <col min="16" max="16" width="1.7109375" style="44" customWidth="1"/>
    <col min="17" max="17" width="13.7109375" style="44" customWidth="1"/>
    <col min="18" max="16384" width="9.28515625" style="44"/>
  </cols>
  <sheetData>
    <row r="1" spans="1:17" ht="15.75" x14ac:dyDescent="0.25">
      <c r="A1" s="1" t="s">
        <v>82</v>
      </c>
      <c r="Q1" s="65" t="s">
        <v>116</v>
      </c>
    </row>
    <row r="2" spans="1:17" x14ac:dyDescent="0.25">
      <c r="A2" s="47" t="str">
        <f>+AllFundSum!A2</f>
        <v>2022 BUDGET</v>
      </c>
      <c r="Q2" s="66">
        <f ca="1">NOW()</f>
        <v>44536.809917245373</v>
      </c>
    </row>
    <row r="3" spans="1:17" x14ac:dyDescent="0.25">
      <c r="A3" s="47" t="s">
        <v>91</v>
      </c>
    </row>
    <row r="6" spans="1:17" x14ac:dyDescent="0.25">
      <c r="I6" s="67">
        <f>+AllFundSum!J5</f>
        <v>2021</v>
      </c>
      <c r="J6" s="67"/>
      <c r="K6" s="67"/>
      <c r="L6" s="68"/>
      <c r="M6" s="67"/>
      <c r="N6" s="68"/>
      <c r="O6" s="68"/>
    </row>
    <row r="7" spans="1:17" x14ac:dyDescent="0.25">
      <c r="E7" s="69">
        <f>+AllFundSum!F$6</f>
        <v>2019</v>
      </c>
      <c r="F7" s="229"/>
      <c r="G7" s="69">
        <f>+AllFundSum!H$6</f>
        <v>2020</v>
      </c>
      <c r="J7" s="53"/>
      <c r="K7" s="70" t="str">
        <f>+AllFundSum!L6</f>
        <v>1st 6 Mos</v>
      </c>
      <c r="L7" s="53"/>
      <c r="M7" s="70" t="str">
        <f>+AllFundSum!N6</f>
        <v>Last 6 Mos</v>
      </c>
      <c r="N7" s="53"/>
      <c r="Q7" s="71">
        <f>+AllFundSum!R6</f>
        <v>2022</v>
      </c>
    </row>
    <row r="8" spans="1:17" x14ac:dyDescent="0.25">
      <c r="E8" s="68" t="str">
        <f>+AllFundSum!F$7</f>
        <v>Actual</v>
      </c>
      <c r="F8" s="229"/>
      <c r="G8" s="68" t="str">
        <f>+AllFundSum!H$7</f>
        <v>Actual</v>
      </c>
      <c r="I8" s="72" t="s">
        <v>4</v>
      </c>
      <c r="J8" s="53"/>
      <c r="K8" s="73" t="s">
        <v>3</v>
      </c>
      <c r="M8" s="73" t="s">
        <v>63</v>
      </c>
      <c r="O8" s="73" t="s">
        <v>64</v>
      </c>
      <c r="Q8" s="72" t="s">
        <v>4</v>
      </c>
    </row>
    <row r="9" spans="1:17" x14ac:dyDescent="0.25">
      <c r="A9" s="47" t="s">
        <v>30</v>
      </c>
      <c r="K9" s="74" t="s">
        <v>31</v>
      </c>
      <c r="L9" s="74"/>
    </row>
    <row r="10" spans="1:17" x14ac:dyDescent="0.25">
      <c r="A10" s="47" t="s">
        <v>73</v>
      </c>
    </row>
    <row r="11" spans="1:17" x14ac:dyDescent="0.25">
      <c r="B11" s="47" t="s">
        <v>32</v>
      </c>
      <c r="E11" s="44">
        <f>+'GFExpend Wkst'!E15</f>
        <v>7114</v>
      </c>
      <c r="G11" s="44">
        <f>+'GFExpend Wkst'!G15</f>
        <v>4994</v>
      </c>
      <c r="I11" s="44">
        <f>+'GFExpend Wkst'!I15</f>
        <v>3910</v>
      </c>
      <c r="K11" s="44">
        <f>+'GFExpend Wkst'!K15</f>
        <v>1512</v>
      </c>
      <c r="M11" s="44">
        <f>+'GFExpend Wkst'!M15</f>
        <v>1665</v>
      </c>
      <c r="O11" s="44">
        <f>+'GFExpend Wkst'!O15</f>
        <v>3177</v>
      </c>
      <c r="Q11" s="44">
        <f>+'GFExpend Wkst'!Q15</f>
        <v>4100</v>
      </c>
    </row>
    <row r="12" spans="1:17" x14ac:dyDescent="0.25">
      <c r="B12" s="47" t="s">
        <v>153</v>
      </c>
      <c r="E12" s="44">
        <f>+'GFExpend Wkst'!E31</f>
        <v>14970</v>
      </c>
      <c r="G12" s="44">
        <f>+'GFExpend Wkst'!G31</f>
        <v>14619</v>
      </c>
      <c r="I12" s="44">
        <f>+'GFExpend Wkst'!I31</f>
        <v>15548</v>
      </c>
      <c r="J12" s="48"/>
      <c r="K12" s="44">
        <f>+'GFExpend Wkst'!K31</f>
        <v>7272</v>
      </c>
      <c r="M12" s="44">
        <f>+'GFExpend Wkst'!M31</f>
        <v>4224</v>
      </c>
      <c r="O12" s="44">
        <f>+'GFExpend Wkst'!O31</f>
        <v>11496</v>
      </c>
      <c r="Q12" s="44">
        <f>+'GFExpend Wkst'!Q31</f>
        <v>13537</v>
      </c>
    </row>
    <row r="13" spans="1:17" x14ac:dyDescent="0.25">
      <c r="B13" s="47" t="s">
        <v>38</v>
      </c>
      <c r="E13" s="44">
        <f>+'GFExpend Wkst'!E38</f>
        <v>2336</v>
      </c>
      <c r="G13" s="44">
        <f>+'GFExpend Wkst'!G38</f>
        <v>2000</v>
      </c>
      <c r="I13" s="44">
        <f>+'GFExpend Wkst'!I38</f>
        <v>2000</v>
      </c>
      <c r="J13" s="48"/>
      <c r="K13" s="44">
        <f>+'GFExpend Wkst'!K38</f>
        <v>1333</v>
      </c>
      <c r="M13" s="44">
        <f>+'GFExpend Wkst'!M38</f>
        <v>664</v>
      </c>
      <c r="O13" s="44">
        <f>+'GFExpend Wkst'!O38</f>
        <v>1997</v>
      </c>
      <c r="Q13" s="44">
        <f>+'GFExpend Wkst'!Q38</f>
        <v>2000</v>
      </c>
    </row>
    <row r="14" spans="1:17" x14ac:dyDescent="0.25">
      <c r="B14" s="47" t="s">
        <v>35</v>
      </c>
      <c r="E14" s="44">
        <f>+'GFExpend Wkst'!E59</f>
        <v>1404</v>
      </c>
      <c r="G14" s="44">
        <f>+'GFExpend Wkst'!G59</f>
        <v>12221</v>
      </c>
      <c r="I14" s="44">
        <f>+'GFExpend Wkst'!I59</f>
        <v>2460</v>
      </c>
      <c r="J14" s="48"/>
      <c r="K14" s="44">
        <f>+'GFExpend Wkst'!K59</f>
        <v>1194</v>
      </c>
      <c r="M14" s="44">
        <f>+'GFExpend Wkst'!M59</f>
        <v>0</v>
      </c>
      <c r="O14" s="44">
        <f>+'GFExpend Wkst'!O59</f>
        <v>1194</v>
      </c>
      <c r="Q14" s="44">
        <f>+'GFExpend Wkst'!Q59</f>
        <v>3960</v>
      </c>
    </row>
    <row r="15" spans="1:17" x14ac:dyDescent="0.25">
      <c r="B15" s="47" t="s">
        <v>164</v>
      </c>
      <c r="E15" s="44">
        <f>+'GFExpend Wkst'!E67</f>
        <v>0</v>
      </c>
      <c r="G15" s="44">
        <f>+'GFExpend Wkst'!G67</f>
        <v>0</v>
      </c>
      <c r="I15" s="44">
        <f>+'GFExpend Wkst'!I67</f>
        <v>0</v>
      </c>
      <c r="J15" s="48"/>
      <c r="K15" s="44">
        <f>+'GFExpend Wkst'!K67</f>
        <v>0</v>
      </c>
      <c r="M15" s="44">
        <f>+'GFExpend Wkst'!M67</f>
        <v>0</v>
      </c>
      <c r="O15" s="44">
        <f>+'GFExpend Wkst'!O67</f>
        <v>0</v>
      </c>
      <c r="Q15" s="44">
        <f>+'GFExpend Wkst'!Q67</f>
        <v>0</v>
      </c>
    </row>
    <row r="16" spans="1:17" x14ac:dyDescent="0.25">
      <c r="B16" s="47" t="s">
        <v>161</v>
      </c>
      <c r="E16" s="44">
        <f>+'GFExpend Wkst'!E77</f>
        <v>13231</v>
      </c>
      <c r="G16" s="44">
        <f>+'GFExpend Wkst'!G77</f>
        <v>17677</v>
      </c>
      <c r="I16" s="44">
        <f>+'GFExpend Wkst'!I77</f>
        <v>15800</v>
      </c>
      <c r="J16" s="48"/>
      <c r="K16" s="44">
        <f>+'GFExpend Wkst'!K77</f>
        <v>11691</v>
      </c>
      <c r="M16" s="44">
        <f>+'GFExpend Wkst'!M77</f>
        <v>2750</v>
      </c>
      <c r="O16" s="44">
        <f>+'GFExpend Wkst'!O77</f>
        <v>14441</v>
      </c>
      <c r="Q16" s="44">
        <f>+'GFExpend Wkst'!Q77</f>
        <v>14843</v>
      </c>
    </row>
    <row r="17" spans="1:17" x14ac:dyDescent="0.25">
      <c r="B17" s="47" t="s">
        <v>136</v>
      </c>
      <c r="E17" s="44">
        <f>+'GFExpend Wkst'!E100</f>
        <v>27160</v>
      </c>
      <c r="G17" s="44">
        <f>+'GFExpend Wkst'!G100</f>
        <v>28079</v>
      </c>
      <c r="I17" s="44">
        <f>+'GFExpend Wkst'!I100</f>
        <v>28400</v>
      </c>
      <c r="J17" s="48"/>
      <c r="K17" s="44">
        <f>+'GFExpend Wkst'!K100</f>
        <v>12307</v>
      </c>
      <c r="M17" s="44">
        <f>+'GFExpend Wkst'!M100</f>
        <v>5126</v>
      </c>
      <c r="O17" s="44">
        <f>+'GFExpend Wkst'!O100</f>
        <v>17433</v>
      </c>
      <c r="Q17" s="44">
        <f>+'GFExpend Wkst'!Q100</f>
        <v>24880</v>
      </c>
    </row>
    <row r="18" spans="1:17" x14ac:dyDescent="0.25">
      <c r="B18" s="47" t="s">
        <v>40</v>
      </c>
      <c r="E18" s="44">
        <f>+'GFExpend Wkst'!E107</f>
        <v>10672</v>
      </c>
      <c r="G18" s="44">
        <f>+'GFExpend Wkst'!G107</f>
        <v>11067</v>
      </c>
      <c r="I18" s="44">
        <f>+'GFExpend Wkst'!I107</f>
        <v>11706</v>
      </c>
      <c r="J18" s="48"/>
      <c r="K18" s="44">
        <f>+'GFExpend Wkst'!K107</f>
        <v>4381</v>
      </c>
      <c r="M18" s="44">
        <f>+'GFExpend Wkst'!M107</f>
        <v>6000</v>
      </c>
      <c r="O18" s="44">
        <f>+'GFExpend Wkst'!O107</f>
        <v>10381</v>
      </c>
      <c r="Q18" s="44">
        <f>+'GFExpend Wkst'!Q107</f>
        <v>11125</v>
      </c>
    </row>
    <row r="19" spans="1:17" x14ac:dyDescent="0.25">
      <c r="E19" s="75">
        <f>SUM(E11:E18)</f>
        <v>76887</v>
      </c>
      <c r="G19" s="75">
        <f>SUM(G11:G18)</f>
        <v>90657</v>
      </c>
      <c r="I19" s="75">
        <f>SUM(I11:I18)</f>
        <v>79824</v>
      </c>
      <c r="J19" s="57"/>
      <c r="K19" s="75">
        <f>SUM(K11:K18)</f>
        <v>39690</v>
      </c>
      <c r="M19" s="75">
        <f>SUM(M11:M18)</f>
        <v>20429</v>
      </c>
      <c r="O19" s="75">
        <f>SUM(O11:O18)</f>
        <v>60119</v>
      </c>
      <c r="Q19" s="75">
        <f>Q11+Q12+Q13+Q14+Q15+Q16+Q17+Q18</f>
        <v>74445</v>
      </c>
    </row>
    <row r="20" spans="1:17" x14ac:dyDescent="0.25">
      <c r="I20" s="49"/>
      <c r="J20" s="49"/>
    </row>
    <row r="21" spans="1:17" x14ac:dyDescent="0.25">
      <c r="A21" s="47" t="s">
        <v>74</v>
      </c>
    </row>
    <row r="22" spans="1:17" x14ac:dyDescent="0.25">
      <c r="B22" s="47" t="s">
        <v>222</v>
      </c>
      <c r="E22" s="44">
        <f>+'GFExpend Wkst'!E132</f>
        <v>16773</v>
      </c>
      <c r="G22" s="44">
        <f>+'GFExpend Wkst'!G132</f>
        <v>19873</v>
      </c>
      <c r="I22" s="44">
        <f>+'GFExpend Wkst'!I132</f>
        <v>16146</v>
      </c>
      <c r="K22" s="44">
        <f>+'GFExpend Wkst'!K132</f>
        <v>13347</v>
      </c>
      <c r="M22" s="44">
        <f>+'GFExpend Wkst'!M132</f>
        <v>2670</v>
      </c>
      <c r="O22" s="44">
        <f>+'GFExpend Wkst'!O132</f>
        <v>16017</v>
      </c>
      <c r="Q22" s="44">
        <f>+'GFExpend Wkst'!Q132</f>
        <v>14240</v>
      </c>
    </row>
    <row r="23" spans="1:17" x14ac:dyDescent="0.25">
      <c r="B23" s="47" t="s">
        <v>41</v>
      </c>
      <c r="E23" s="44">
        <f>+'GFExpend Wkst'!E137</f>
        <v>37249</v>
      </c>
      <c r="G23" s="44">
        <f>+'GFExpend Wkst'!G137</f>
        <v>34261</v>
      </c>
      <c r="I23" s="44">
        <f>+'GFExpend Wkst'!I137</f>
        <v>33350</v>
      </c>
      <c r="J23" s="59"/>
      <c r="K23" s="44">
        <f>+'GFExpend Wkst'!K137</f>
        <v>33322</v>
      </c>
      <c r="M23" s="44">
        <f>+'GFExpend Wkst'!M137</f>
        <v>0</v>
      </c>
      <c r="O23" s="44">
        <f>+'GFExpend Wkst'!O137</f>
        <v>33322</v>
      </c>
      <c r="Q23" s="44">
        <f>+'GFExpend Wkst'!Q137</f>
        <v>34137</v>
      </c>
    </row>
    <row r="24" spans="1:17" x14ac:dyDescent="0.25">
      <c r="B24" s="47" t="s">
        <v>87</v>
      </c>
      <c r="E24" s="44">
        <f>+'GFExpend Wkst'!E139</f>
        <v>0</v>
      </c>
      <c r="G24" s="44">
        <f>+'GFExpend Wkst'!G139</f>
        <v>0</v>
      </c>
      <c r="I24" s="44">
        <f>+'GFExpend Wkst'!I139</f>
        <v>0</v>
      </c>
      <c r="J24" s="59"/>
      <c r="K24" s="44">
        <f>+'GFExpend Wkst'!K139</f>
        <v>0</v>
      </c>
      <c r="M24" s="44">
        <f>+'GFExpend Wkst'!M139</f>
        <v>0</v>
      </c>
      <c r="O24" s="44">
        <f>+'GFExpend Wkst'!O139</f>
        <v>0</v>
      </c>
      <c r="Q24" s="44">
        <f>+'GFExpend Wkst'!Q139</f>
        <v>0</v>
      </c>
    </row>
    <row r="25" spans="1:17" x14ac:dyDescent="0.25">
      <c r="E25" s="75">
        <f>SUM(E22:E24)</f>
        <v>54022</v>
      </c>
      <c r="G25" s="75">
        <f>SUM(G22:G24)</f>
        <v>54134</v>
      </c>
      <c r="I25" s="75">
        <f>SUM(I22:I24)</f>
        <v>49496</v>
      </c>
      <c r="J25" s="59"/>
      <c r="K25" s="75">
        <f>SUM(K22:K24)</f>
        <v>46669</v>
      </c>
      <c r="M25" s="75">
        <f>SUM(M22:M24)</f>
        <v>2670</v>
      </c>
      <c r="O25" s="75">
        <f>SUM(O22:O24)</f>
        <v>49339</v>
      </c>
      <c r="Q25" s="75">
        <f>SUM(Q22:Q24)</f>
        <v>48377</v>
      </c>
    </row>
    <row r="27" spans="1:17" x14ac:dyDescent="0.25">
      <c r="A27" s="47" t="s">
        <v>75</v>
      </c>
    </row>
    <row r="28" spans="1:17" x14ac:dyDescent="0.25">
      <c r="B28" s="47" t="s">
        <v>179</v>
      </c>
      <c r="E28" s="44">
        <f>+'GFExpend Wkst'!E158</f>
        <v>44672</v>
      </c>
      <c r="G28" s="44">
        <f>+'GFExpend Wkst'!G158</f>
        <v>12724</v>
      </c>
      <c r="I28" s="44">
        <f>+'GFExpend Wkst'!I158</f>
        <v>13150</v>
      </c>
      <c r="J28" s="60"/>
      <c r="K28" s="44">
        <f>+'GFExpend Wkst'!K158</f>
        <v>6184</v>
      </c>
      <c r="M28" s="44">
        <f>+'GFExpend Wkst'!M158</f>
        <v>4672</v>
      </c>
      <c r="O28" s="44">
        <f>+'GFExpend Wkst'!O158</f>
        <v>10856</v>
      </c>
      <c r="Q28" s="44">
        <f>+'GFExpend Wkst'!Q158</f>
        <v>13100</v>
      </c>
    </row>
    <row r="29" spans="1:17" x14ac:dyDescent="0.25">
      <c r="B29" s="47" t="s">
        <v>180</v>
      </c>
      <c r="E29" s="44">
        <f>+'GFExpend Wkst'!E164</f>
        <v>26861</v>
      </c>
      <c r="G29" s="44">
        <f>+'GFExpend Wkst'!G164</f>
        <v>26295</v>
      </c>
      <c r="I29" s="44">
        <f>+'GFExpend Wkst'!I164</f>
        <v>25308</v>
      </c>
      <c r="J29" s="60"/>
      <c r="K29" s="44">
        <f>+'GFExpend Wkst'!K164</f>
        <v>15611</v>
      </c>
      <c r="M29" s="44">
        <f>+'GFExpend Wkst'!M164</f>
        <v>7805</v>
      </c>
      <c r="O29" s="44">
        <f>+'GFExpend Wkst'!O164</f>
        <v>23416</v>
      </c>
      <c r="Q29" s="44">
        <f>+'GFExpend Wkst'!Q164</f>
        <v>30657</v>
      </c>
    </row>
    <row r="30" spans="1:17" x14ac:dyDescent="0.25">
      <c r="E30" s="75">
        <f>SUM(E28:E29)</f>
        <v>71533</v>
      </c>
      <c r="G30" s="75">
        <f>SUM(G28:G29)</f>
        <v>39019</v>
      </c>
      <c r="I30" s="75">
        <f>SUM(I28:I29)</f>
        <v>38458</v>
      </c>
      <c r="K30" s="75">
        <f>SUM(K28:K29)</f>
        <v>21795</v>
      </c>
      <c r="M30" s="75">
        <f>SUM(M28:M29)</f>
        <v>12477</v>
      </c>
      <c r="O30" s="75">
        <f>SUM(O28:O29)</f>
        <v>34272</v>
      </c>
      <c r="Q30" s="75">
        <f>SUM(Q28:Q29)</f>
        <v>43757</v>
      </c>
    </row>
    <row r="32" spans="1:17" x14ac:dyDescent="0.25">
      <c r="A32" s="47" t="s">
        <v>89</v>
      </c>
    </row>
    <row r="33" spans="1:17" x14ac:dyDescent="0.25">
      <c r="B33" s="47" t="s">
        <v>90</v>
      </c>
      <c r="E33" s="49">
        <f>+'GFExpend Wkst'!E169</f>
        <v>0</v>
      </c>
      <c r="F33" s="227"/>
      <c r="G33" s="49">
        <f>+'GFExpend Wkst'!G169</f>
        <v>0</v>
      </c>
      <c r="H33" s="49"/>
      <c r="I33" s="49">
        <f>+'GFExpend Wkst'!I169</f>
        <v>0</v>
      </c>
      <c r="J33" s="57"/>
      <c r="K33" s="49">
        <f>+'GFExpend Wkst'!K169</f>
        <v>0</v>
      </c>
      <c r="L33" s="49"/>
      <c r="M33" s="49">
        <f>+'GFExpend Wkst'!M169</f>
        <v>0</v>
      </c>
      <c r="N33" s="49"/>
      <c r="O33" s="49">
        <f>+'GFExpend Wkst'!O169</f>
        <v>0</v>
      </c>
      <c r="P33" s="49"/>
      <c r="Q33" s="49">
        <f>+'GFExpend Wkst'!Q169</f>
        <v>0</v>
      </c>
    </row>
    <row r="34" spans="1:17" x14ac:dyDescent="0.25">
      <c r="B34" s="47" t="s">
        <v>198</v>
      </c>
      <c r="E34" s="49">
        <f>+'GFExpend Wkst'!E171</f>
        <v>0</v>
      </c>
      <c r="G34" s="49">
        <f>+'GFExpend Wkst'!G171</f>
        <v>0</v>
      </c>
      <c r="I34" s="49">
        <f>+'GFExpend Wkst'!I171</f>
        <v>0</v>
      </c>
      <c r="J34" s="48"/>
      <c r="K34" s="49">
        <f>+'GFExpend Wkst'!K171</f>
        <v>0</v>
      </c>
      <c r="M34" s="49">
        <f>+'GFExpend Wkst'!M171</f>
        <v>0</v>
      </c>
      <c r="O34" s="49">
        <f>+'GFExpend Wkst'!O171</f>
        <v>0</v>
      </c>
      <c r="Q34" s="49">
        <f>+'GFExpend Wkst'!Q171</f>
        <v>0</v>
      </c>
    </row>
    <row r="35" spans="1:17" x14ac:dyDescent="0.25">
      <c r="E35" s="75">
        <f>SUM(E33:E34)</f>
        <v>0</v>
      </c>
      <c r="G35" s="75">
        <f>SUM(G33:G34)</f>
        <v>0</v>
      </c>
      <c r="I35" s="75">
        <f>SUM(I33:I34)</f>
        <v>0</v>
      </c>
      <c r="J35" s="59"/>
      <c r="K35" s="75">
        <f>SUM(K33:K34)</f>
        <v>0</v>
      </c>
      <c r="M35" s="75">
        <f>SUM(M33:M34)</f>
        <v>0</v>
      </c>
      <c r="O35" s="75">
        <f>SUM(O33:O34)</f>
        <v>0</v>
      </c>
      <c r="Q35" s="75">
        <f>SUM(Q33:Q34)</f>
        <v>0</v>
      </c>
    </row>
    <row r="36" spans="1:17" x14ac:dyDescent="0.25">
      <c r="E36" s="49"/>
      <c r="G36" s="49"/>
      <c r="I36" s="49"/>
      <c r="J36" s="48"/>
      <c r="K36" s="49"/>
      <c r="M36" s="49"/>
      <c r="O36" s="49"/>
      <c r="Q36" s="49"/>
    </row>
    <row r="37" spans="1:17" x14ac:dyDescent="0.25">
      <c r="A37" s="47" t="s">
        <v>88</v>
      </c>
    </row>
    <row r="38" spans="1:17" x14ac:dyDescent="0.25">
      <c r="B38" s="47" t="s">
        <v>42</v>
      </c>
      <c r="E38" s="44">
        <f>+'GFExpend Wkst'!E189</f>
        <v>15645</v>
      </c>
      <c r="G38" s="44">
        <f>+'GFExpend Wkst'!G189</f>
        <v>1875</v>
      </c>
      <c r="I38" s="44">
        <f>+'GFExpend Wkst'!I189</f>
        <v>3094</v>
      </c>
      <c r="J38" s="49"/>
      <c r="K38" s="44">
        <f>+'GFExpend Wkst'!K189</f>
        <v>673</v>
      </c>
      <c r="M38" s="44">
        <f>+'GFExpend Wkst'!M189</f>
        <v>150</v>
      </c>
      <c r="O38" s="44">
        <f>+'GFExpend Wkst'!O189</f>
        <v>823</v>
      </c>
      <c r="Q38" s="44">
        <f>+'GFExpend Wkst'!Q189</f>
        <v>1800</v>
      </c>
    </row>
    <row r="39" spans="1:17" x14ac:dyDescent="0.25">
      <c r="B39" s="47" t="s">
        <v>43</v>
      </c>
      <c r="E39" s="44">
        <f>+'GFExpend Wkst'!E203</f>
        <v>35945</v>
      </c>
      <c r="G39" s="44">
        <f>+'GFExpend Wkst'!G203</f>
        <v>38005</v>
      </c>
      <c r="H39" s="49"/>
      <c r="I39" s="44">
        <f>+'GFExpend Wkst'!I203</f>
        <v>36381</v>
      </c>
      <c r="J39" s="59"/>
      <c r="K39" s="44">
        <f>+'GFExpend Wkst'!K203</f>
        <v>27297</v>
      </c>
      <c r="L39" s="49"/>
      <c r="M39" s="44">
        <f>+'GFExpend Wkst'!M203</f>
        <v>8984</v>
      </c>
      <c r="N39" s="49"/>
      <c r="O39" s="44">
        <f>+'GFExpend Wkst'!O203</f>
        <v>36281</v>
      </c>
      <c r="P39" s="49"/>
      <c r="Q39" s="44">
        <f>+'GFExpend Wkst'!Q203</f>
        <v>37880</v>
      </c>
    </row>
    <row r="40" spans="1:17" x14ac:dyDescent="0.25">
      <c r="E40" s="75">
        <f>SUM(E38:E39)</f>
        <v>51590</v>
      </c>
      <c r="G40" s="75">
        <f>SUM(G38:G39)</f>
        <v>39880</v>
      </c>
      <c r="I40" s="75">
        <f>SUM(I38:I39)</f>
        <v>39475</v>
      </c>
      <c r="J40" s="59"/>
      <c r="K40" s="75">
        <f>SUM(K38:K39)</f>
        <v>27970</v>
      </c>
      <c r="M40" s="75">
        <f>SUM(M38:M39)</f>
        <v>9134</v>
      </c>
      <c r="O40" s="75">
        <f>SUM(O38:O39)</f>
        <v>37104</v>
      </c>
      <c r="Q40" s="75">
        <f>SUM(Q38:Q39)</f>
        <v>39680</v>
      </c>
    </row>
    <row r="41" spans="1:17" x14ac:dyDescent="0.25">
      <c r="E41" s="49"/>
      <c r="G41" s="49"/>
      <c r="I41" s="49"/>
      <c r="J41" s="48"/>
      <c r="K41" s="49"/>
      <c r="M41" s="49"/>
      <c r="O41" s="49"/>
      <c r="Q41" s="49"/>
    </row>
    <row r="43" spans="1:17" x14ac:dyDescent="0.25">
      <c r="A43" s="64" t="s">
        <v>82</v>
      </c>
      <c r="Q43" s="65" t="s">
        <v>117</v>
      </c>
    </row>
    <row r="44" spans="1:17" x14ac:dyDescent="0.25">
      <c r="A44" s="47" t="str">
        <f>+A2</f>
        <v>2022 BUDGET</v>
      </c>
      <c r="Q44" s="66">
        <f ca="1">NOW()</f>
        <v>44536.809917245373</v>
      </c>
    </row>
    <row r="45" spans="1:17" x14ac:dyDescent="0.25">
      <c r="A45" s="47" t="s">
        <v>91</v>
      </c>
    </row>
    <row r="48" spans="1:17" x14ac:dyDescent="0.25">
      <c r="I48" s="67">
        <f>+I6</f>
        <v>2021</v>
      </c>
      <c r="J48" s="67"/>
      <c r="K48" s="67"/>
      <c r="L48" s="68"/>
      <c r="M48" s="67"/>
      <c r="N48" s="68"/>
      <c r="O48" s="68"/>
    </row>
    <row r="49" spans="1:17" x14ac:dyDescent="0.25">
      <c r="E49" s="69">
        <f>+AllFundSum!F$6</f>
        <v>2019</v>
      </c>
      <c r="F49" s="229"/>
      <c r="G49" s="69">
        <f>+AllFundSum!H$6</f>
        <v>2020</v>
      </c>
      <c r="J49" s="53"/>
      <c r="K49" s="70" t="str">
        <f>+K7</f>
        <v>1st 6 Mos</v>
      </c>
      <c r="L49" s="53"/>
      <c r="M49" s="70" t="str">
        <f>+M7</f>
        <v>Last 6 Mos</v>
      </c>
      <c r="N49" s="53"/>
      <c r="Q49" s="71">
        <f>+Q7</f>
        <v>2022</v>
      </c>
    </row>
    <row r="50" spans="1:17" x14ac:dyDescent="0.25">
      <c r="E50" s="68" t="str">
        <f>+AllFundSum!F$7</f>
        <v>Actual</v>
      </c>
      <c r="F50" s="229"/>
      <c r="G50" s="68" t="str">
        <f>+AllFundSum!H$7</f>
        <v>Actual</v>
      </c>
      <c r="I50" s="72" t="s">
        <v>4</v>
      </c>
      <c r="J50" s="53"/>
      <c r="K50" s="73" t="s">
        <v>3</v>
      </c>
      <c r="M50" s="73" t="s">
        <v>63</v>
      </c>
      <c r="O50" s="73" t="s">
        <v>64</v>
      </c>
      <c r="Q50" s="72" t="s">
        <v>4</v>
      </c>
    </row>
    <row r="51" spans="1:17" x14ac:dyDescent="0.25">
      <c r="A51" s="47" t="s">
        <v>86</v>
      </c>
      <c r="K51" s="49"/>
      <c r="L51" s="49"/>
    </row>
    <row r="52" spans="1:17" x14ac:dyDescent="0.25">
      <c r="B52" s="47" t="s">
        <v>33</v>
      </c>
      <c r="E52" s="44">
        <f>+'GFExpend Wkst'!E216</f>
        <v>0</v>
      </c>
      <c r="G52" s="44">
        <f>+'GFExpend Wkst'!G216</f>
        <v>0</v>
      </c>
      <c r="I52" s="44">
        <f>+'GFExpend Wkst'!I216</f>
        <v>0</v>
      </c>
      <c r="J52" s="48"/>
      <c r="K52" s="44">
        <f>+'GFExpend Wkst'!K216</f>
        <v>0</v>
      </c>
      <c r="M52" s="44">
        <f>+'GFExpend Wkst'!M216</f>
        <v>0</v>
      </c>
      <c r="O52" s="44">
        <f>+'GFExpend Wkst'!O216</f>
        <v>0</v>
      </c>
      <c r="Q52" s="44">
        <f>+'GFExpend Wkst'!Q216</f>
        <v>0</v>
      </c>
    </row>
    <row r="53" spans="1:17" x14ac:dyDescent="0.25">
      <c r="B53" s="47" t="s">
        <v>39</v>
      </c>
      <c r="E53" s="44">
        <f>+'GFExpend Wkst'!E217</f>
        <v>0</v>
      </c>
      <c r="G53" s="44">
        <f>+'GFExpend Wkst'!G217</f>
        <v>0</v>
      </c>
      <c r="I53" s="44">
        <f>+'GFExpend Wkst'!I217</f>
        <v>0</v>
      </c>
      <c r="J53" s="48"/>
      <c r="K53" s="44">
        <f>+'GFExpend Wkst'!K217</f>
        <v>0</v>
      </c>
      <c r="M53" s="44">
        <f>+'GFExpend Wkst'!M217</f>
        <v>0</v>
      </c>
      <c r="O53" s="44">
        <f>+'GFExpend Wkst'!O217</f>
        <v>0</v>
      </c>
      <c r="Q53" s="44">
        <f>+'GFExpend Wkst'!Q217</f>
        <v>0</v>
      </c>
    </row>
    <row r="54" spans="1:17" x14ac:dyDescent="0.25">
      <c r="B54" s="47" t="s">
        <v>172</v>
      </c>
      <c r="E54" s="44">
        <f>+'GFExpend Wkst'!E218</f>
        <v>0</v>
      </c>
      <c r="G54" s="44">
        <f>+'GFExpend Wkst'!G218</f>
        <v>0</v>
      </c>
      <c r="I54" s="44">
        <f>+'GFExpend Wkst'!I218</f>
        <v>0</v>
      </c>
      <c r="J54" s="48"/>
      <c r="K54" s="44">
        <f>+'GFExpend Wkst'!K218</f>
        <v>0</v>
      </c>
      <c r="M54" s="44">
        <f>+'GFExpend Wkst'!M218</f>
        <v>0</v>
      </c>
      <c r="O54" s="44">
        <f>+'GFExpend Wkst'!O218</f>
        <v>0</v>
      </c>
      <c r="Q54" s="44">
        <f>+'GFExpend Wkst'!Q218</f>
        <v>0</v>
      </c>
    </row>
    <row r="55" spans="1:17" x14ac:dyDescent="0.25">
      <c r="B55" s="47" t="s">
        <v>218</v>
      </c>
      <c r="E55" s="44">
        <f>+'GFExpend Wkst'!E219</f>
        <v>457</v>
      </c>
      <c r="G55" s="44">
        <f>+'GFExpend Wkst'!G219</f>
        <v>146</v>
      </c>
      <c r="I55" s="44">
        <f>+'GFExpend Wkst'!I219</f>
        <v>0</v>
      </c>
      <c r="J55" s="48"/>
      <c r="K55" s="44">
        <f>+'GFExpend Wkst'!K219</f>
        <v>0</v>
      </c>
      <c r="M55" s="44">
        <f>+'GFExpend Wkst'!M219</f>
        <v>0</v>
      </c>
      <c r="O55" s="44">
        <f>+'GFExpend Wkst'!O219</f>
        <v>0</v>
      </c>
      <c r="Q55" s="44">
        <f>+'GFExpend Wkst'!Q219</f>
        <v>0</v>
      </c>
    </row>
    <row r="56" spans="1:17" x14ac:dyDescent="0.25">
      <c r="B56" s="47" t="s">
        <v>252</v>
      </c>
      <c r="E56" s="44">
        <f>+'GFExpend Wkst'!E220</f>
        <v>0</v>
      </c>
      <c r="G56" s="44">
        <f>+'GFExpend Wkst'!G220</f>
        <v>0</v>
      </c>
      <c r="I56" s="44">
        <f>+'GFExpend Wkst'!I220</f>
        <v>0</v>
      </c>
      <c r="J56" s="48"/>
      <c r="K56" s="44">
        <f>+'GFExpend Wkst'!K220</f>
        <v>475</v>
      </c>
      <c r="M56" s="44">
        <f>+'GFExpend Wkst'!M220</f>
        <v>1000</v>
      </c>
      <c r="O56" s="44">
        <f>+'GFExpend Wkst'!O220</f>
        <v>1475</v>
      </c>
      <c r="Q56" s="44">
        <f>+'GFExpend Wkst'!Q220</f>
        <v>5000</v>
      </c>
    </row>
    <row r="57" spans="1:17" x14ac:dyDescent="0.25">
      <c r="B57" s="47" t="s">
        <v>9</v>
      </c>
      <c r="E57" s="44">
        <f>+'GFExpend Wkst'!E221</f>
        <v>0</v>
      </c>
      <c r="F57" s="227"/>
      <c r="G57" s="44">
        <f>+'GFExpend Wkst'!G221</f>
        <v>0</v>
      </c>
      <c r="H57" s="49"/>
      <c r="I57" s="44">
        <f>+'GFExpend Wkst'!I221</f>
        <v>0</v>
      </c>
      <c r="J57" s="49"/>
      <c r="K57" s="44">
        <f>+'GFExpend Wkst'!K221</f>
        <v>0</v>
      </c>
      <c r="L57" s="49"/>
      <c r="M57" s="44">
        <f>+'GFExpend Wkst'!M221</f>
        <v>0</v>
      </c>
      <c r="N57" s="49"/>
      <c r="O57" s="44">
        <f>+'GFExpend Wkst'!O221</f>
        <v>0</v>
      </c>
      <c r="P57" s="49"/>
      <c r="Q57" s="44">
        <f>+'GFExpend Wkst'!Q221</f>
        <v>0</v>
      </c>
    </row>
    <row r="58" spans="1:17" x14ac:dyDescent="0.25">
      <c r="E58" s="75">
        <f>SUM(E52:E57)</f>
        <v>457</v>
      </c>
      <c r="G58" s="75">
        <f>SUM(G52:G57)</f>
        <v>146</v>
      </c>
      <c r="I58" s="75">
        <f>SUM(I52:I57)</f>
        <v>0</v>
      </c>
      <c r="K58" s="75">
        <f>SUM(K52:K57)</f>
        <v>475</v>
      </c>
      <c r="L58" s="49"/>
      <c r="M58" s="75">
        <f>SUM(M52:M57)</f>
        <v>1000</v>
      </c>
      <c r="O58" s="75">
        <f>SUM(O52:O57)</f>
        <v>1475</v>
      </c>
      <c r="Q58" s="75">
        <f>SUM(Q52:Q57)</f>
        <v>5000</v>
      </c>
    </row>
    <row r="59" spans="1:17" x14ac:dyDescent="0.25">
      <c r="K59" s="49"/>
      <c r="L59" s="49"/>
    </row>
    <row r="60" spans="1:17" x14ac:dyDescent="0.25">
      <c r="A60" s="47" t="s">
        <v>200</v>
      </c>
      <c r="K60" s="49"/>
      <c r="L60" s="49"/>
    </row>
    <row r="61" spans="1:17" x14ac:dyDescent="0.25">
      <c r="B61" s="47" t="s">
        <v>101</v>
      </c>
      <c r="E61" s="58">
        <f>+'GFExpend Wkst'!E225</f>
        <v>55693</v>
      </c>
      <c r="G61" s="58">
        <f>+'GFExpend Wkst'!G225</f>
        <v>41563</v>
      </c>
      <c r="I61" s="58">
        <f>+'GFExpend Wkst'!I225</f>
        <v>43794</v>
      </c>
      <c r="K61" s="58">
        <f>+'GFExpend Wkst'!K225</f>
        <v>0</v>
      </c>
      <c r="L61" s="49"/>
      <c r="M61" s="58">
        <f>+'GFExpend Wkst'!M225</f>
        <v>43794</v>
      </c>
      <c r="O61" s="58">
        <f>+'GFExpend Wkst'!O225</f>
        <v>43794</v>
      </c>
      <c r="Q61" s="58">
        <f>+'GFExpend Wkst'!Q225</f>
        <v>43795</v>
      </c>
    </row>
    <row r="62" spans="1:17" x14ac:dyDescent="0.25">
      <c r="K62" s="49"/>
      <c r="L62" s="49"/>
    </row>
    <row r="63" spans="1:17" ht="15.75" thickBot="1" x14ac:dyDescent="0.3">
      <c r="C63" s="47" t="s">
        <v>85</v>
      </c>
      <c r="E63" s="76">
        <f>+E58+E40+E30+E25+E19+E35+E61</f>
        <v>310182</v>
      </c>
      <c r="G63" s="76">
        <f>+G58+G40+G30+G25+G19+G35+G61</f>
        <v>265399</v>
      </c>
      <c r="I63" s="76">
        <f>+I58+I40+I30+I25+I19+I35+I61</f>
        <v>251047</v>
      </c>
      <c r="K63" s="76">
        <f>+K58+K40+K30+K25+K19+K35+K61</f>
        <v>136599</v>
      </c>
      <c r="M63" s="76">
        <f>+M58+M40+M30+M25+M19+M35+M61</f>
        <v>89504</v>
      </c>
      <c r="O63" s="76">
        <f>+O58+O40+O30+O25+O19+O35+O61</f>
        <v>226103</v>
      </c>
      <c r="Q63" s="76">
        <f>+Q58+Q40+Q30+Q25+Q19+Q35+Q61</f>
        <v>255054</v>
      </c>
    </row>
    <row r="64" spans="1:17" ht="15.75" thickTop="1" x14ac:dyDescent="0.25"/>
    <row r="66" spans="4:17" x14ac:dyDescent="0.25">
      <c r="D66" s="77" t="s">
        <v>233</v>
      </c>
      <c r="E66" s="44">
        <f>+'GFExpend Wkst'!E227</f>
        <v>310182</v>
      </c>
      <c r="G66" s="44">
        <f>+'GFExpend Wkst'!G227</f>
        <v>265399</v>
      </c>
      <c r="I66" s="44">
        <f>+'GFExpend Wkst'!I227</f>
        <v>251047</v>
      </c>
      <c r="K66" s="44">
        <f>+'GFExpend Wkst'!K227</f>
        <v>136599</v>
      </c>
      <c r="M66" s="44">
        <f>+'GFExpend Wkst'!M227</f>
        <v>89504</v>
      </c>
      <c r="O66" s="44">
        <f>+'GFExpend Wkst'!O227</f>
        <v>226103</v>
      </c>
      <c r="Q66" s="44">
        <f>+'GFExpend Wkst'!Q227</f>
        <v>255054</v>
      </c>
    </row>
    <row r="67" spans="4:17" x14ac:dyDescent="0.25">
      <c r="E67" s="44">
        <f>+E63-E66</f>
        <v>0</v>
      </c>
      <c r="G67" s="44">
        <f>+G63-G66</f>
        <v>0</v>
      </c>
      <c r="I67" s="44">
        <f>+I63-I66</f>
        <v>0</v>
      </c>
      <c r="K67" s="44">
        <f>+K63-K66</f>
        <v>0</v>
      </c>
      <c r="M67" s="44">
        <f>+M63-M66</f>
        <v>0</v>
      </c>
      <c r="O67" s="44">
        <f>+O63-O66</f>
        <v>0</v>
      </c>
      <c r="Q67" s="44">
        <f>+Q63-Q66</f>
        <v>0</v>
      </c>
    </row>
  </sheetData>
  <sheetProtection sheet="1" objects="1" scenarios="1"/>
  <phoneticPr fontId="2" type="noConversion"/>
  <printOptions horizontalCentered="1"/>
  <pageMargins left="0.5" right="0.5" top="0.5" bottom="0.5" header="0.5" footer="0.5"/>
  <pageSetup scale="83" orientation="landscape" horizontalDpi="1200" verticalDpi="1200" r:id="rId1"/>
  <headerFooter alignWithMargins="0"/>
  <rowBreaks count="1" manualBreakCount="1">
    <brk id="42" max="1638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232"/>
  <sheetViews>
    <sheetView defaultGridColor="0" topLeftCell="A104" colorId="8" zoomScaleNormal="100" zoomScaleSheetLayoutView="70" workbookViewId="0">
      <selection activeCell="R120" sqref="R120"/>
    </sheetView>
  </sheetViews>
  <sheetFormatPr defaultColWidth="9.28515625" defaultRowHeight="14.25" x14ac:dyDescent="0.2"/>
  <cols>
    <col min="1" max="2" width="2.7109375" style="62" customWidth="1"/>
    <col min="3" max="3" width="31.28515625" style="62" customWidth="1"/>
    <col min="4" max="4" width="3" style="62" customWidth="1"/>
    <col min="5" max="5" width="14.7109375" style="63" customWidth="1"/>
    <col min="6" max="6" width="1.7109375" style="228" customWidth="1"/>
    <col min="7" max="7" width="13.7109375" style="45" customWidth="1"/>
    <col min="8" max="8" width="1.7109375" style="45" customWidth="1"/>
    <col min="9" max="9" width="13.7109375" style="45" customWidth="1"/>
    <col min="10" max="10" width="1.7109375" style="45" customWidth="1"/>
    <col min="11" max="11" width="13.7109375" style="45" customWidth="1"/>
    <col min="12" max="12" width="1.7109375" style="45" customWidth="1"/>
    <col min="13" max="13" width="13.7109375" style="82" customWidth="1"/>
    <col min="14" max="14" width="1.7109375" style="45" customWidth="1"/>
    <col min="15" max="15" width="13.7109375" style="45" customWidth="1"/>
    <col min="16" max="16" width="1.7109375" style="45" customWidth="1"/>
    <col min="17" max="17" width="13.28515625" style="84" bestFit="1" customWidth="1"/>
    <col min="18" max="18" width="28.7109375" style="45" bestFit="1" customWidth="1"/>
    <col min="19" max="19" width="11.28515625" style="45" customWidth="1"/>
    <col min="20" max="20" width="9.7109375" style="45" customWidth="1"/>
    <col min="21" max="21" width="10.7109375" style="45" bestFit="1" customWidth="1"/>
    <col min="22" max="22" width="9.7109375" style="45" bestFit="1" customWidth="1"/>
    <col min="23" max="24" width="9.28515625" style="45"/>
    <col min="25" max="25" width="10.7109375" style="45" bestFit="1" customWidth="1"/>
    <col min="26" max="27" width="9.28515625" style="45"/>
    <col min="28" max="28" width="10.7109375" style="45" bestFit="1" customWidth="1"/>
    <col min="29" max="16384" width="9.28515625" style="45"/>
  </cols>
  <sheetData>
    <row r="1" spans="1:19" ht="15.75" x14ac:dyDescent="0.25">
      <c r="A1" s="1" t="s">
        <v>82</v>
      </c>
      <c r="B1" s="47"/>
      <c r="C1" s="47"/>
      <c r="D1" s="47"/>
      <c r="E1" s="48"/>
      <c r="F1" s="61"/>
      <c r="G1" s="44"/>
      <c r="H1" s="44"/>
      <c r="I1" s="44"/>
      <c r="J1" s="44"/>
      <c r="K1" s="44"/>
      <c r="L1" s="44"/>
      <c r="M1" s="78"/>
      <c r="N1" s="44"/>
      <c r="O1" s="44"/>
      <c r="P1" s="44"/>
      <c r="Q1" s="83" t="s">
        <v>120</v>
      </c>
      <c r="R1" s="44"/>
      <c r="S1" s="44"/>
    </row>
    <row r="2" spans="1:19" ht="15" x14ac:dyDescent="0.25">
      <c r="A2" s="47" t="str">
        <f>+AllFundSum!A2</f>
        <v>2022 BUDGET</v>
      </c>
      <c r="B2" s="47"/>
      <c r="C2" s="47"/>
      <c r="D2" s="47"/>
      <c r="E2" s="48"/>
      <c r="F2" s="61"/>
      <c r="G2" s="44"/>
      <c r="H2" s="44"/>
      <c r="I2" s="44"/>
      <c r="J2" s="44"/>
      <c r="K2" s="44"/>
      <c r="L2" s="44"/>
      <c r="M2" s="78" t="s">
        <v>31</v>
      </c>
      <c r="N2" s="44"/>
      <c r="O2" s="44"/>
      <c r="P2" s="44"/>
      <c r="Q2" s="244">
        <f ca="1">NOW()</f>
        <v>44536.809917245373</v>
      </c>
      <c r="R2" s="44"/>
      <c r="S2" s="44"/>
    </row>
    <row r="3" spans="1:19" ht="15" x14ac:dyDescent="0.25">
      <c r="A3" s="47" t="s">
        <v>148</v>
      </c>
      <c r="B3" s="47"/>
      <c r="C3" s="47"/>
      <c r="D3" s="47"/>
      <c r="E3" s="48"/>
      <c r="F3" s="61"/>
      <c r="G3" s="51"/>
      <c r="H3" s="44"/>
      <c r="I3" s="44"/>
      <c r="J3" s="44"/>
      <c r="K3" s="44"/>
      <c r="L3" s="44"/>
      <c r="M3" s="78"/>
      <c r="N3" s="44"/>
      <c r="O3" s="44"/>
      <c r="P3" s="44"/>
      <c r="Q3" s="80"/>
      <c r="R3" s="44"/>
      <c r="S3" s="44"/>
    </row>
    <row r="4" spans="1:19" ht="15" x14ac:dyDescent="0.25">
      <c r="A4" s="47"/>
      <c r="B4" s="47"/>
      <c r="C4" s="47"/>
      <c r="D4" s="47"/>
      <c r="E4" s="48"/>
      <c r="F4" s="61"/>
      <c r="G4" s="74"/>
      <c r="H4" s="44"/>
      <c r="I4" s="67">
        <f>+AllFundSum!J5</f>
        <v>2021</v>
      </c>
      <c r="J4" s="67"/>
      <c r="K4" s="67"/>
      <c r="L4" s="68"/>
      <c r="M4" s="239"/>
      <c r="N4" s="68"/>
      <c r="O4" s="68"/>
      <c r="P4" s="44"/>
      <c r="Q4" s="80"/>
      <c r="R4" s="74"/>
      <c r="S4" s="44"/>
    </row>
    <row r="5" spans="1:19" ht="15" x14ac:dyDescent="0.25">
      <c r="A5" s="47"/>
      <c r="B5" s="47"/>
      <c r="C5" s="47"/>
      <c r="D5" s="47"/>
      <c r="E5" s="281">
        <f>+AllFundSum!F$6</f>
        <v>2019</v>
      </c>
      <c r="F5" s="229"/>
      <c r="G5" s="69">
        <f>+AllFundSum!H$6</f>
        <v>2020</v>
      </c>
      <c r="H5" s="44"/>
      <c r="I5" s="44"/>
      <c r="J5" s="53"/>
      <c r="K5" s="70" t="str">
        <f>+AllFundSum!L$6</f>
        <v>1st 6 Mos</v>
      </c>
      <c r="L5" s="53"/>
      <c r="M5" s="240" t="str">
        <f>+AllFundSum!N$6</f>
        <v>Last 6 Mos</v>
      </c>
      <c r="N5" s="53"/>
      <c r="O5" s="44"/>
      <c r="P5" s="44"/>
      <c r="Q5" s="245">
        <f>+AllFundSum!R6</f>
        <v>2022</v>
      </c>
      <c r="R5" s="74"/>
      <c r="S5" s="44"/>
    </row>
    <row r="6" spans="1:19" ht="15" x14ac:dyDescent="0.25">
      <c r="A6" s="47"/>
      <c r="B6" s="47"/>
      <c r="C6" s="47"/>
      <c r="D6" s="47"/>
      <c r="E6" s="282" t="str">
        <f>+AllFundSum!F$7</f>
        <v>Actual</v>
      </c>
      <c r="F6" s="229"/>
      <c r="G6" s="68" t="str">
        <f>+AllFundSum!H$7</f>
        <v>Actual</v>
      </c>
      <c r="H6" s="44"/>
      <c r="I6" s="72" t="s">
        <v>4</v>
      </c>
      <c r="J6" s="53"/>
      <c r="K6" s="73" t="s">
        <v>3</v>
      </c>
      <c r="L6" s="44"/>
      <c r="M6" s="241" t="s">
        <v>63</v>
      </c>
      <c r="N6" s="44"/>
      <c r="O6" s="73" t="s">
        <v>64</v>
      </c>
      <c r="P6" s="44"/>
      <c r="Q6" s="242" t="s">
        <v>4</v>
      </c>
      <c r="R6" s="72" t="s">
        <v>283</v>
      </c>
      <c r="S6" s="44"/>
    </row>
    <row r="7" spans="1:19" ht="15" x14ac:dyDescent="0.25">
      <c r="A7" s="46" t="s">
        <v>73</v>
      </c>
      <c r="B7" s="47"/>
      <c r="C7" s="47"/>
      <c r="D7" s="47"/>
      <c r="E7" s="48"/>
      <c r="F7" s="61"/>
      <c r="G7" s="44"/>
      <c r="H7" s="44"/>
      <c r="I7" s="44"/>
      <c r="J7" s="44"/>
      <c r="K7" s="44"/>
      <c r="L7" s="44"/>
      <c r="M7" s="78"/>
      <c r="N7" s="44"/>
      <c r="O7" s="44"/>
      <c r="P7" s="44"/>
      <c r="Q7" s="80"/>
      <c r="S7" s="44"/>
    </row>
    <row r="8" spans="1:19" ht="15" x14ac:dyDescent="0.25">
      <c r="A8" s="47"/>
      <c r="B8" s="47" t="s">
        <v>32</v>
      </c>
      <c r="C8" s="47"/>
      <c r="D8" s="47"/>
      <c r="E8" s="48"/>
      <c r="F8" s="61"/>
      <c r="G8" s="44"/>
      <c r="H8" s="44"/>
      <c r="I8" s="44"/>
      <c r="J8" s="44"/>
      <c r="K8" s="44"/>
      <c r="L8" s="44"/>
      <c r="M8" s="78"/>
      <c r="N8" s="44"/>
      <c r="O8" s="44"/>
      <c r="P8" s="44"/>
      <c r="Q8" s="80"/>
      <c r="R8" s="44"/>
      <c r="S8" s="44"/>
    </row>
    <row r="9" spans="1:19" ht="15" x14ac:dyDescent="0.25">
      <c r="A9" s="47"/>
      <c r="B9" s="47"/>
      <c r="C9" s="47" t="s">
        <v>149</v>
      </c>
      <c r="D9" s="47"/>
      <c r="E9" s="48">
        <v>5600</v>
      </c>
      <c r="F9" s="61"/>
      <c r="G9" s="44">
        <v>4440</v>
      </c>
      <c r="H9" s="44"/>
      <c r="I9" s="44">
        <v>3375</v>
      </c>
      <c r="J9" s="44"/>
      <c r="K9" s="78">
        <v>1125</v>
      </c>
      <c r="L9" s="44"/>
      <c r="M9" s="78">
        <v>1575</v>
      </c>
      <c r="N9" s="44"/>
      <c r="O9" s="44">
        <f t="shared" ref="O9:O14" si="0">SUM(K9:M9)</f>
        <v>2700</v>
      </c>
      <c r="P9" s="44"/>
      <c r="Q9" s="80">
        <v>3375</v>
      </c>
      <c r="R9" s="44"/>
      <c r="S9" s="44"/>
    </row>
    <row r="10" spans="1:19" ht="15" x14ac:dyDescent="0.25">
      <c r="A10" s="47"/>
      <c r="B10" s="47"/>
      <c r="C10" s="47" t="s">
        <v>84</v>
      </c>
      <c r="D10" s="47"/>
      <c r="E10" s="48">
        <v>428</v>
      </c>
      <c r="F10" s="61"/>
      <c r="G10" s="44">
        <v>348</v>
      </c>
      <c r="H10" s="44"/>
      <c r="I10" s="44">
        <v>160</v>
      </c>
      <c r="J10" s="44"/>
      <c r="K10" s="78">
        <v>87</v>
      </c>
      <c r="L10" s="44"/>
      <c r="M10" s="78">
        <v>90</v>
      </c>
      <c r="N10" s="44"/>
      <c r="O10" s="44">
        <f t="shared" si="0"/>
        <v>177</v>
      </c>
      <c r="P10" s="44"/>
      <c r="Q10" s="80">
        <v>275</v>
      </c>
      <c r="R10" s="44"/>
      <c r="S10" s="44"/>
    </row>
    <row r="11" spans="1:19" ht="15" x14ac:dyDescent="0.25">
      <c r="A11" s="47"/>
      <c r="B11" s="47"/>
      <c r="C11" s="47" t="s">
        <v>154</v>
      </c>
      <c r="D11" s="47"/>
      <c r="E11" s="48">
        <v>0</v>
      </c>
      <c r="F11" s="61"/>
      <c r="G11" s="44">
        <v>175</v>
      </c>
      <c r="H11" s="44"/>
      <c r="I11" s="44">
        <v>0</v>
      </c>
      <c r="J11" s="44"/>
      <c r="K11" s="78">
        <v>0</v>
      </c>
      <c r="L11" s="44"/>
      <c r="M11" s="78">
        <v>0</v>
      </c>
      <c r="N11" s="44"/>
      <c r="O11" s="44">
        <f t="shared" si="0"/>
        <v>0</v>
      </c>
      <c r="P11" s="44"/>
      <c r="Q11" s="80">
        <v>150</v>
      </c>
      <c r="R11" s="44"/>
      <c r="S11" s="44"/>
    </row>
    <row r="12" spans="1:19" ht="15" x14ac:dyDescent="0.25">
      <c r="A12" s="47"/>
      <c r="B12" s="47"/>
      <c r="C12" s="47" t="s">
        <v>150</v>
      </c>
      <c r="D12" s="47"/>
      <c r="E12" s="48">
        <v>841</v>
      </c>
      <c r="F12" s="61"/>
      <c r="G12" s="44">
        <v>0</v>
      </c>
      <c r="H12" s="44"/>
      <c r="I12" s="44">
        <v>275</v>
      </c>
      <c r="J12" s="44"/>
      <c r="K12" s="78">
        <v>300</v>
      </c>
      <c r="L12" s="44"/>
      <c r="M12" s="78">
        <v>0</v>
      </c>
      <c r="N12" s="44"/>
      <c r="O12" s="44">
        <f t="shared" si="0"/>
        <v>300</v>
      </c>
      <c r="P12" s="44"/>
      <c r="Q12" s="80">
        <v>300</v>
      </c>
      <c r="R12" s="44"/>
      <c r="S12" s="44"/>
    </row>
    <row r="13" spans="1:19" ht="15" x14ac:dyDescent="0.25">
      <c r="A13" s="47"/>
      <c r="B13" s="47"/>
      <c r="C13" s="47" t="s">
        <v>151</v>
      </c>
      <c r="D13" s="47"/>
      <c r="E13" s="48">
        <v>70</v>
      </c>
      <c r="F13" s="61"/>
      <c r="G13" s="44">
        <v>31</v>
      </c>
      <c r="H13" s="44"/>
      <c r="I13" s="44">
        <v>0</v>
      </c>
      <c r="J13" s="44"/>
      <c r="K13" s="78">
        <v>0</v>
      </c>
      <c r="L13" s="44"/>
      <c r="M13" s="78">
        <v>0</v>
      </c>
      <c r="N13" s="44"/>
      <c r="O13" s="44">
        <f t="shared" si="0"/>
        <v>0</v>
      </c>
      <c r="P13" s="44"/>
      <c r="Q13" s="80">
        <v>0</v>
      </c>
      <c r="R13" s="44"/>
      <c r="S13" s="44"/>
    </row>
    <row r="14" spans="1:19" ht="15" x14ac:dyDescent="0.25">
      <c r="A14" s="47"/>
      <c r="B14" s="47"/>
      <c r="C14" s="47" t="s">
        <v>9</v>
      </c>
      <c r="D14" s="47"/>
      <c r="E14" s="48">
        <v>175</v>
      </c>
      <c r="F14" s="61"/>
      <c r="G14" s="44">
        <v>0</v>
      </c>
      <c r="H14" s="44"/>
      <c r="I14" s="44">
        <v>100</v>
      </c>
      <c r="J14" s="44"/>
      <c r="K14" s="78">
        <v>0</v>
      </c>
      <c r="L14" s="44"/>
      <c r="M14" s="78">
        <v>0</v>
      </c>
      <c r="N14" s="44"/>
      <c r="O14" s="44">
        <f t="shared" si="0"/>
        <v>0</v>
      </c>
      <c r="P14" s="44"/>
      <c r="Q14" s="80">
        <v>0</v>
      </c>
      <c r="R14" s="44"/>
      <c r="S14" s="44"/>
    </row>
    <row r="15" spans="1:19" s="86" customFormat="1" ht="15" x14ac:dyDescent="0.25">
      <c r="A15" s="64"/>
      <c r="B15" s="64"/>
      <c r="C15" s="64"/>
      <c r="D15" s="64"/>
      <c r="E15" s="283">
        <f>SUM(E8:E14)</f>
        <v>7114</v>
      </c>
      <c r="F15" s="225"/>
      <c r="G15" s="283">
        <f>SUM(G8:G14)</f>
        <v>4994</v>
      </c>
      <c r="H15" s="85"/>
      <c r="I15" s="283">
        <f>SUM(I8:I14)</f>
        <v>3910</v>
      </c>
      <c r="J15" s="85"/>
      <c r="K15" s="283">
        <f>SUM(K8:K14)</f>
        <v>1512</v>
      </c>
      <c r="L15" s="85"/>
      <c r="M15" s="283">
        <f>SUM(M8:M14)</f>
        <v>1665</v>
      </c>
      <c r="N15" s="85"/>
      <c r="O15" s="283">
        <f>SUM(O8:O14)</f>
        <v>3177</v>
      </c>
      <c r="P15" s="85"/>
      <c r="Q15" s="283">
        <f>SUM(Q8:Q14)</f>
        <v>4100</v>
      </c>
      <c r="R15" s="85"/>
      <c r="S15" s="85"/>
    </row>
    <row r="16" spans="1:19" ht="15" x14ac:dyDescent="0.25">
      <c r="A16" s="47"/>
      <c r="B16" s="47"/>
      <c r="C16" s="47"/>
      <c r="D16" s="47"/>
      <c r="E16" s="48"/>
      <c r="F16" s="61"/>
      <c r="G16" s="44"/>
      <c r="H16" s="44"/>
      <c r="I16" s="44"/>
      <c r="J16" s="44"/>
      <c r="K16" s="44"/>
      <c r="L16" s="44"/>
      <c r="M16" s="78"/>
      <c r="N16" s="44"/>
      <c r="O16" s="44"/>
      <c r="P16" s="44"/>
      <c r="Q16" s="80"/>
      <c r="R16" s="44"/>
      <c r="S16" s="44"/>
    </row>
    <row r="17" spans="1:29" ht="15" x14ac:dyDescent="0.25">
      <c r="A17" s="47"/>
      <c r="B17" s="47" t="s">
        <v>153</v>
      </c>
      <c r="C17" s="47"/>
      <c r="D17" s="47"/>
      <c r="E17" s="48"/>
      <c r="F17" s="61"/>
      <c r="G17" s="44"/>
      <c r="H17" s="44"/>
      <c r="I17" s="44"/>
      <c r="J17" s="44"/>
      <c r="K17" s="44"/>
      <c r="L17" s="44"/>
      <c r="M17" s="78"/>
      <c r="N17" s="44"/>
      <c r="O17" s="44"/>
      <c r="P17" s="44"/>
      <c r="Q17" s="80"/>
      <c r="R17" s="44"/>
      <c r="S17" s="44" t="s">
        <v>31</v>
      </c>
      <c r="U17" s="50"/>
      <c r="V17" s="50"/>
      <c r="W17" s="50"/>
      <c r="X17" s="50"/>
      <c r="Y17" s="50"/>
      <c r="Z17" s="50"/>
      <c r="AA17" s="50"/>
      <c r="AB17" s="50"/>
      <c r="AC17" s="50"/>
    </row>
    <row r="18" spans="1:29" ht="15.75" customHeight="1" x14ac:dyDescent="0.25">
      <c r="A18" s="47"/>
      <c r="B18" s="47"/>
      <c r="C18" s="47" t="s">
        <v>34</v>
      </c>
      <c r="D18" s="47"/>
      <c r="E18" s="48">
        <v>10430</v>
      </c>
      <c r="F18" s="61"/>
      <c r="G18" s="44">
        <v>8398</v>
      </c>
      <c r="H18" s="44"/>
      <c r="I18" s="44">
        <v>10500</v>
      </c>
      <c r="J18" s="48"/>
      <c r="K18" s="78">
        <v>4806</v>
      </c>
      <c r="L18" s="44"/>
      <c r="M18" s="78">
        <v>3500</v>
      </c>
      <c r="N18" s="44"/>
      <c r="O18" s="44">
        <f t="shared" ref="O18:O30" si="1">SUM(K18:M18)</f>
        <v>8306</v>
      </c>
      <c r="P18" s="44"/>
      <c r="Q18" s="80">
        <v>9672</v>
      </c>
      <c r="R18" s="51" t="s">
        <v>311</v>
      </c>
      <c r="S18" s="44"/>
      <c r="U18" s="50"/>
      <c r="V18" s="50"/>
      <c r="W18" s="50"/>
      <c r="X18" s="50"/>
      <c r="Y18" s="50"/>
      <c r="Z18" s="50"/>
      <c r="AA18" s="50"/>
      <c r="AB18" s="50"/>
      <c r="AC18" s="50"/>
    </row>
    <row r="19" spans="1:29" ht="15" x14ac:dyDescent="0.25">
      <c r="A19" s="47"/>
      <c r="B19" s="47"/>
      <c r="C19" s="47" t="s">
        <v>84</v>
      </c>
      <c r="D19" s="47"/>
      <c r="E19" s="48">
        <v>798</v>
      </c>
      <c r="F19" s="61"/>
      <c r="G19" s="44">
        <v>642</v>
      </c>
      <c r="H19" s="44"/>
      <c r="I19" s="44">
        <v>798</v>
      </c>
      <c r="J19" s="48"/>
      <c r="K19" s="78">
        <v>367</v>
      </c>
      <c r="L19" s="44"/>
      <c r="M19" s="78">
        <v>250</v>
      </c>
      <c r="N19" s="44"/>
      <c r="O19" s="44">
        <f t="shared" si="1"/>
        <v>617</v>
      </c>
      <c r="P19" s="44"/>
      <c r="Q19" s="80">
        <v>700</v>
      </c>
      <c r="R19" s="52"/>
      <c r="S19" s="44"/>
      <c r="U19" s="50"/>
      <c r="V19" s="50"/>
      <c r="W19" s="50"/>
      <c r="X19" s="50"/>
      <c r="Y19" s="50"/>
      <c r="Z19" s="50"/>
      <c r="AA19" s="50"/>
      <c r="AB19" s="50"/>
      <c r="AC19" s="50"/>
    </row>
    <row r="20" spans="1:29" ht="15" x14ac:dyDescent="0.25">
      <c r="A20" s="47"/>
      <c r="B20" s="47"/>
      <c r="C20" s="47" t="s">
        <v>154</v>
      </c>
      <c r="D20" s="47"/>
      <c r="E20" s="48">
        <v>498</v>
      </c>
      <c r="F20" s="61"/>
      <c r="G20" s="44">
        <v>10</v>
      </c>
      <c r="H20" s="44"/>
      <c r="I20" s="44">
        <v>1000</v>
      </c>
      <c r="J20" s="48"/>
      <c r="K20" s="78">
        <v>489</v>
      </c>
      <c r="L20" s="44"/>
      <c r="M20" s="78">
        <v>0</v>
      </c>
      <c r="N20" s="44"/>
      <c r="O20" s="44">
        <f t="shared" si="1"/>
        <v>489</v>
      </c>
      <c r="P20" s="44"/>
      <c r="Q20" s="80">
        <v>1000</v>
      </c>
      <c r="R20" s="44"/>
      <c r="S20" s="44"/>
    </row>
    <row r="21" spans="1:29" ht="15" x14ac:dyDescent="0.25">
      <c r="A21" s="47"/>
      <c r="B21" s="47"/>
      <c r="C21" s="47" t="s">
        <v>155</v>
      </c>
      <c r="D21" s="47"/>
      <c r="E21" s="48">
        <v>1082</v>
      </c>
      <c r="F21" s="61"/>
      <c r="G21" s="44">
        <v>4541</v>
      </c>
      <c r="H21" s="44"/>
      <c r="I21" s="44">
        <v>1300</v>
      </c>
      <c r="J21" s="48"/>
      <c r="K21" s="78">
        <v>1101</v>
      </c>
      <c r="L21" s="44"/>
      <c r="M21" s="78">
        <v>300</v>
      </c>
      <c r="N21" s="44"/>
      <c r="O21" s="44">
        <f t="shared" si="1"/>
        <v>1401</v>
      </c>
      <c r="P21" s="44"/>
      <c r="Q21" s="80">
        <v>1300</v>
      </c>
      <c r="R21" s="44"/>
      <c r="S21" s="44"/>
    </row>
    <row r="22" spans="1:29" ht="15" x14ac:dyDescent="0.25">
      <c r="A22" s="47"/>
      <c r="B22" s="47"/>
      <c r="C22" s="47" t="s">
        <v>156</v>
      </c>
      <c r="D22" s="47"/>
      <c r="E22" s="48">
        <v>306</v>
      </c>
      <c r="F22" s="61"/>
      <c r="G22" s="44">
        <v>21</v>
      </c>
      <c r="H22" s="44"/>
      <c r="I22" s="44">
        <v>100</v>
      </c>
      <c r="J22" s="48"/>
      <c r="K22" s="78">
        <v>78</v>
      </c>
      <c r="L22" s="44"/>
      <c r="M22" s="78">
        <v>0</v>
      </c>
      <c r="N22" s="44"/>
      <c r="O22" s="44">
        <f t="shared" si="1"/>
        <v>78</v>
      </c>
      <c r="P22" s="44"/>
      <c r="Q22" s="80">
        <v>100</v>
      </c>
      <c r="R22" s="44"/>
      <c r="S22" s="44"/>
    </row>
    <row r="23" spans="1:29" ht="15" x14ac:dyDescent="0.25">
      <c r="A23" s="47"/>
      <c r="B23" s="47"/>
      <c r="C23" s="47" t="s">
        <v>157</v>
      </c>
      <c r="D23" s="47"/>
      <c r="E23" s="48">
        <v>345</v>
      </c>
      <c r="F23" s="61"/>
      <c r="G23" s="44">
        <v>238</v>
      </c>
      <c r="H23" s="44"/>
      <c r="I23" s="44">
        <v>400</v>
      </c>
      <c r="J23" s="48"/>
      <c r="K23" s="78">
        <v>258</v>
      </c>
      <c r="L23" s="44"/>
      <c r="M23" s="78">
        <v>174</v>
      </c>
      <c r="N23" s="44"/>
      <c r="O23" s="44">
        <f t="shared" si="1"/>
        <v>432</v>
      </c>
      <c r="P23" s="44"/>
      <c r="Q23" s="80">
        <v>400</v>
      </c>
      <c r="R23" s="44"/>
      <c r="S23" s="44"/>
    </row>
    <row r="24" spans="1:29" ht="15" x14ac:dyDescent="0.25">
      <c r="A24" s="47"/>
      <c r="B24" s="47"/>
      <c r="C24" s="47" t="s">
        <v>256</v>
      </c>
      <c r="D24" s="47"/>
      <c r="E24" s="48">
        <v>865</v>
      </c>
      <c r="F24" s="61"/>
      <c r="G24" s="44">
        <v>408</v>
      </c>
      <c r="H24" s="44"/>
      <c r="I24" s="44">
        <v>885</v>
      </c>
      <c r="J24" s="48"/>
      <c r="K24" s="78"/>
      <c r="L24" s="44"/>
      <c r="M24" s="78">
        <v>0</v>
      </c>
      <c r="N24" s="44"/>
      <c r="O24" s="44">
        <f t="shared" si="1"/>
        <v>0</v>
      </c>
      <c r="P24" s="44"/>
      <c r="Q24" s="80">
        <v>0</v>
      </c>
      <c r="R24" s="44"/>
      <c r="S24" s="44"/>
      <c r="V24" s="45">
        <f>SUM(V18:V21)</f>
        <v>0</v>
      </c>
      <c r="Z24" s="45">
        <f>SUM(Z18:Z21)</f>
        <v>0</v>
      </c>
    </row>
    <row r="25" spans="1:29" ht="15" x14ac:dyDescent="0.25">
      <c r="A25" s="47"/>
      <c r="B25" s="47"/>
      <c r="C25" s="47" t="s">
        <v>150</v>
      </c>
      <c r="D25" s="47"/>
      <c r="E25" s="48">
        <v>65</v>
      </c>
      <c r="F25" s="61"/>
      <c r="G25" s="44">
        <v>65</v>
      </c>
      <c r="H25" s="44"/>
      <c r="I25" s="44">
        <v>65</v>
      </c>
      <c r="J25" s="48"/>
      <c r="K25" s="78">
        <v>65</v>
      </c>
      <c r="L25" s="44"/>
      <c r="M25" s="78">
        <v>0</v>
      </c>
      <c r="N25" s="44"/>
      <c r="O25" s="44">
        <f t="shared" si="1"/>
        <v>65</v>
      </c>
      <c r="P25" s="44"/>
      <c r="Q25" s="80">
        <v>65</v>
      </c>
      <c r="R25" s="44"/>
      <c r="S25" s="44"/>
    </row>
    <row r="26" spans="1:29" ht="15" x14ac:dyDescent="0.25">
      <c r="A26" s="47"/>
      <c r="B26" s="47"/>
      <c r="C26" s="47" t="s">
        <v>152</v>
      </c>
      <c r="D26" s="47"/>
      <c r="E26" s="48">
        <v>225</v>
      </c>
      <c r="F26" s="61"/>
      <c r="G26" s="44">
        <v>0</v>
      </c>
      <c r="H26" s="44"/>
      <c r="I26" s="44">
        <v>200</v>
      </c>
      <c r="J26" s="48"/>
      <c r="K26" s="78"/>
      <c r="L26" s="44"/>
      <c r="M26" s="78">
        <v>0</v>
      </c>
      <c r="N26" s="44"/>
      <c r="O26" s="44">
        <f t="shared" si="1"/>
        <v>0</v>
      </c>
      <c r="P26" s="44"/>
      <c r="Q26" s="80">
        <v>0</v>
      </c>
      <c r="R26" s="44"/>
      <c r="S26" s="44"/>
      <c r="V26" s="45" t="s">
        <v>257</v>
      </c>
    </row>
    <row r="27" spans="1:29" ht="15" x14ac:dyDescent="0.25">
      <c r="A27" s="47"/>
      <c r="B27" s="47"/>
      <c r="C27" s="47" t="s">
        <v>151</v>
      </c>
      <c r="D27" s="47"/>
      <c r="E27" s="48">
        <v>251</v>
      </c>
      <c r="F27" s="61"/>
      <c r="G27" s="44">
        <v>6</v>
      </c>
      <c r="H27" s="44"/>
      <c r="I27" s="44">
        <v>100</v>
      </c>
      <c r="J27" s="48"/>
      <c r="K27" s="78">
        <v>33</v>
      </c>
      <c r="L27" s="44"/>
      <c r="M27" s="78">
        <v>0</v>
      </c>
      <c r="N27" s="44"/>
      <c r="O27" s="44">
        <f t="shared" si="1"/>
        <v>33</v>
      </c>
      <c r="P27" s="44"/>
      <c r="Q27" s="80">
        <v>100</v>
      </c>
      <c r="R27" s="44"/>
      <c r="S27" s="44"/>
    </row>
    <row r="28" spans="1:29" ht="15" x14ac:dyDescent="0.25">
      <c r="A28" s="47"/>
      <c r="B28" s="47"/>
      <c r="C28" s="47" t="s">
        <v>158</v>
      </c>
      <c r="D28" s="47"/>
      <c r="E28" s="48">
        <v>0</v>
      </c>
      <c r="F28" s="61"/>
      <c r="G28" s="44">
        <v>0</v>
      </c>
      <c r="H28" s="44"/>
      <c r="I28" s="44">
        <v>0</v>
      </c>
      <c r="J28" s="48"/>
      <c r="K28" s="78"/>
      <c r="L28" s="44"/>
      <c r="M28" s="78">
        <v>0</v>
      </c>
      <c r="N28" s="44"/>
      <c r="O28" s="44">
        <f t="shared" si="1"/>
        <v>0</v>
      </c>
      <c r="P28" s="44"/>
      <c r="Q28" s="80">
        <v>0</v>
      </c>
      <c r="R28" s="44"/>
      <c r="S28" s="44"/>
    </row>
    <row r="29" spans="1:29" ht="15" x14ac:dyDescent="0.25">
      <c r="A29" s="47"/>
      <c r="B29" s="47"/>
      <c r="C29" s="47" t="s">
        <v>9</v>
      </c>
      <c r="D29" s="47"/>
      <c r="E29" s="48">
        <v>105</v>
      </c>
      <c r="F29" s="61"/>
      <c r="G29" s="44">
        <v>290</v>
      </c>
      <c r="H29" s="44"/>
      <c r="I29" s="44">
        <v>200</v>
      </c>
      <c r="J29" s="48"/>
      <c r="K29" s="78">
        <v>75</v>
      </c>
      <c r="L29" s="44"/>
      <c r="M29" s="78">
        <v>0</v>
      </c>
      <c r="N29" s="44"/>
      <c r="O29" s="44">
        <f t="shared" si="1"/>
        <v>75</v>
      </c>
      <c r="P29" s="44"/>
      <c r="Q29" s="80">
        <v>200</v>
      </c>
      <c r="R29" s="44"/>
      <c r="S29" s="44"/>
    </row>
    <row r="30" spans="1:29" ht="15" x14ac:dyDescent="0.25">
      <c r="A30" s="47"/>
      <c r="B30" s="47"/>
      <c r="C30" s="47" t="s">
        <v>159</v>
      </c>
      <c r="D30" s="47"/>
      <c r="E30" s="48">
        <v>0</v>
      </c>
      <c r="F30" s="61"/>
      <c r="G30" s="44">
        <v>0</v>
      </c>
      <c r="H30" s="44"/>
      <c r="I30" s="44">
        <v>0</v>
      </c>
      <c r="J30" s="48"/>
      <c r="K30" s="78"/>
      <c r="L30" s="44"/>
      <c r="M30" s="78">
        <v>0</v>
      </c>
      <c r="N30" s="44"/>
      <c r="O30" s="44">
        <f t="shared" si="1"/>
        <v>0</v>
      </c>
      <c r="P30" s="44"/>
      <c r="Q30" s="80">
        <v>0</v>
      </c>
      <c r="R30" s="44"/>
      <c r="S30" s="44"/>
    </row>
    <row r="31" spans="1:29" s="86" customFormat="1" ht="15" x14ac:dyDescent="0.25">
      <c r="A31" s="64"/>
      <c r="B31" s="64"/>
      <c r="C31" s="64"/>
      <c r="D31" s="64"/>
      <c r="E31" s="283">
        <f>SUM(E18:E30)</f>
        <v>14970</v>
      </c>
      <c r="F31" s="225"/>
      <c r="G31" s="283">
        <f>SUM(G18:G30)</f>
        <v>14619</v>
      </c>
      <c r="H31" s="85"/>
      <c r="I31" s="283">
        <f>SUM(I18:I30)</f>
        <v>15548</v>
      </c>
      <c r="J31" s="87"/>
      <c r="K31" s="283">
        <f>SUM(K18:K30)</f>
        <v>7272</v>
      </c>
      <c r="L31" s="85"/>
      <c r="M31" s="283">
        <f>SUM(M18:M30)</f>
        <v>4224</v>
      </c>
      <c r="N31" s="85"/>
      <c r="O31" s="283">
        <f>SUM(O18:O30)</f>
        <v>11496</v>
      </c>
      <c r="P31" s="85"/>
      <c r="Q31" s="283">
        <f>SUM(Q18:Q30)</f>
        <v>13537</v>
      </c>
      <c r="R31" s="85"/>
      <c r="S31" s="85"/>
    </row>
    <row r="32" spans="1:29" ht="15" x14ac:dyDescent="0.25">
      <c r="A32" s="47"/>
      <c r="B32" s="47"/>
      <c r="C32" s="47"/>
      <c r="D32" s="47"/>
      <c r="E32" s="48"/>
      <c r="F32" s="61"/>
      <c r="G32" s="44"/>
      <c r="H32" s="44"/>
      <c r="I32" s="48"/>
      <c r="J32" s="48"/>
      <c r="K32" s="44"/>
      <c r="L32" s="44"/>
      <c r="M32" s="78"/>
      <c r="N32" s="44"/>
      <c r="O32" s="44"/>
      <c r="P32" s="44"/>
      <c r="Q32" s="80"/>
      <c r="R32" s="44"/>
      <c r="S32" s="44"/>
    </row>
    <row r="33" spans="1:19" ht="15" x14ac:dyDescent="0.25">
      <c r="A33" s="47"/>
      <c r="B33" s="47" t="s">
        <v>38</v>
      </c>
      <c r="C33" s="47"/>
      <c r="D33" s="47"/>
      <c r="E33" s="48"/>
      <c r="F33" s="61"/>
      <c r="G33" s="44"/>
      <c r="H33" s="44"/>
      <c r="I33" s="48"/>
      <c r="J33" s="48"/>
      <c r="K33" s="44"/>
      <c r="L33" s="44"/>
      <c r="M33" s="78"/>
      <c r="N33" s="44"/>
      <c r="O33" s="44"/>
      <c r="P33" s="44"/>
      <c r="Q33" s="80"/>
      <c r="R33" s="44"/>
      <c r="S33" s="44"/>
    </row>
    <row r="34" spans="1:19" ht="15" x14ac:dyDescent="0.25">
      <c r="A34" s="47"/>
      <c r="B34" s="47"/>
      <c r="C34" s="47" t="s">
        <v>163</v>
      </c>
      <c r="D34" s="47"/>
      <c r="E34" s="48">
        <v>2167</v>
      </c>
      <c r="F34" s="61"/>
      <c r="G34" s="44">
        <v>2000</v>
      </c>
      <c r="H34" s="44"/>
      <c r="I34" s="44">
        <v>2000</v>
      </c>
      <c r="J34" s="48"/>
      <c r="K34" s="78">
        <v>1333</v>
      </c>
      <c r="L34" s="44"/>
      <c r="M34" s="78">
        <v>664</v>
      </c>
      <c r="N34" s="44"/>
      <c r="O34" s="44">
        <f>SUM(K34:M34)</f>
        <v>1997</v>
      </c>
      <c r="P34" s="44"/>
      <c r="Q34" s="80">
        <v>2000</v>
      </c>
      <c r="R34" s="44"/>
      <c r="S34" s="44"/>
    </row>
    <row r="35" spans="1:19" ht="15" x14ac:dyDescent="0.25">
      <c r="A35" s="47"/>
      <c r="B35" s="47"/>
      <c r="C35" s="47" t="s">
        <v>151</v>
      </c>
      <c r="D35" s="47"/>
      <c r="E35" s="48">
        <v>0</v>
      </c>
      <c r="F35" s="61"/>
      <c r="G35" s="44">
        <v>0</v>
      </c>
      <c r="H35" s="44"/>
      <c r="I35" s="44">
        <v>0</v>
      </c>
      <c r="J35" s="48"/>
      <c r="K35" s="78"/>
      <c r="L35" s="44"/>
      <c r="M35" s="78"/>
      <c r="N35" s="44"/>
      <c r="O35" s="44">
        <f t="shared" ref="O35:O37" si="2">SUM(K35:M35)</f>
        <v>0</v>
      </c>
      <c r="P35" s="44"/>
      <c r="Q35" s="80">
        <v>0</v>
      </c>
      <c r="R35" s="44"/>
      <c r="S35" s="44"/>
    </row>
    <row r="36" spans="1:19" ht="15" x14ac:dyDescent="0.25">
      <c r="A36" s="47"/>
      <c r="B36" s="47"/>
      <c r="C36" s="47" t="s">
        <v>9</v>
      </c>
      <c r="D36" s="47"/>
      <c r="E36" s="48">
        <v>169</v>
      </c>
      <c r="F36" s="61"/>
      <c r="G36" s="44">
        <v>0</v>
      </c>
      <c r="H36" s="44"/>
      <c r="I36" s="44">
        <v>0</v>
      </c>
      <c r="J36" s="48"/>
      <c r="K36" s="78"/>
      <c r="L36" s="44"/>
      <c r="M36" s="78"/>
      <c r="N36" s="44"/>
      <c r="O36" s="44">
        <f t="shared" si="2"/>
        <v>0</v>
      </c>
      <c r="P36" s="44"/>
      <c r="Q36" s="80">
        <v>0</v>
      </c>
      <c r="R36" s="44"/>
      <c r="S36" s="44"/>
    </row>
    <row r="37" spans="1:19" ht="15" hidden="1" x14ac:dyDescent="0.25">
      <c r="A37" s="47"/>
      <c r="B37" s="47"/>
      <c r="C37" s="47" t="s">
        <v>216</v>
      </c>
      <c r="D37" s="47"/>
      <c r="E37" s="48">
        <v>0</v>
      </c>
      <c r="F37" s="61"/>
      <c r="G37" s="44">
        <v>0</v>
      </c>
      <c r="H37" s="44"/>
      <c r="I37" s="44"/>
      <c r="J37" s="48"/>
      <c r="K37" s="44">
        <v>0</v>
      </c>
      <c r="L37" s="44"/>
      <c r="M37" s="78"/>
      <c r="N37" s="44"/>
      <c r="O37" s="44">
        <f t="shared" si="2"/>
        <v>0</v>
      </c>
      <c r="P37" s="44"/>
      <c r="Q37" s="80"/>
      <c r="R37" s="44"/>
      <c r="S37" s="44"/>
    </row>
    <row r="38" spans="1:19" s="86" customFormat="1" ht="18.75" customHeight="1" x14ac:dyDescent="0.25">
      <c r="A38" s="64"/>
      <c r="B38" s="64"/>
      <c r="C38" s="64"/>
      <c r="D38" s="64"/>
      <c r="E38" s="283">
        <f>SUM(E34:E37)</f>
        <v>2336</v>
      </c>
      <c r="F38" s="225"/>
      <c r="G38" s="283">
        <f>SUM(G34:G37)</f>
        <v>2000</v>
      </c>
      <c r="H38" s="85"/>
      <c r="I38" s="283">
        <f>SUM(I34:I37)</f>
        <v>2000</v>
      </c>
      <c r="J38" s="87"/>
      <c r="K38" s="283">
        <f>SUM(K34:K37)</f>
        <v>1333</v>
      </c>
      <c r="L38" s="85"/>
      <c r="M38" s="283">
        <f>SUM(M34:M37)</f>
        <v>664</v>
      </c>
      <c r="N38" s="85"/>
      <c r="O38" s="283">
        <f>SUM(O34:O37)</f>
        <v>1997</v>
      </c>
      <c r="P38" s="85"/>
      <c r="Q38" s="283">
        <f>SUM(Q34:Q37)</f>
        <v>2000</v>
      </c>
      <c r="R38" s="85"/>
      <c r="S38" s="85"/>
    </row>
    <row r="39" spans="1:19" ht="18.75" customHeight="1" x14ac:dyDescent="0.25">
      <c r="A39" s="47"/>
      <c r="B39" s="47"/>
      <c r="C39" s="47"/>
      <c r="D39" s="47"/>
      <c r="E39" s="57"/>
      <c r="F39" s="61"/>
      <c r="G39" s="57"/>
      <c r="H39" s="44"/>
      <c r="I39" s="57"/>
      <c r="J39" s="48"/>
      <c r="K39" s="57"/>
      <c r="L39" s="44"/>
      <c r="M39" s="246"/>
      <c r="N39" s="44"/>
      <c r="O39" s="57"/>
      <c r="P39" s="44"/>
      <c r="Q39" s="246"/>
      <c r="R39" s="44"/>
      <c r="S39" s="44"/>
    </row>
    <row r="40" spans="1:19" ht="15" x14ac:dyDescent="0.25">
      <c r="A40" s="64" t="s">
        <v>82</v>
      </c>
      <c r="B40" s="47"/>
      <c r="C40" s="47"/>
      <c r="D40" s="47"/>
      <c r="E40" s="48"/>
      <c r="F40" s="61"/>
      <c r="G40" s="44"/>
      <c r="H40" s="44"/>
      <c r="I40" s="44"/>
      <c r="J40" s="44"/>
      <c r="K40" s="44"/>
      <c r="L40" s="44"/>
      <c r="M40" s="78"/>
      <c r="N40" s="44"/>
      <c r="O40" s="44"/>
      <c r="P40" s="44"/>
      <c r="Q40" s="83" t="s">
        <v>70</v>
      </c>
      <c r="R40" s="44"/>
      <c r="S40" s="44"/>
    </row>
    <row r="41" spans="1:19" ht="15" x14ac:dyDescent="0.25">
      <c r="A41" s="47" t="str">
        <f>+A2</f>
        <v>2022 BUDGET</v>
      </c>
      <c r="B41" s="47"/>
      <c r="C41" s="47"/>
      <c r="D41" s="47"/>
      <c r="E41" s="48"/>
      <c r="F41" s="61"/>
      <c r="G41" s="44"/>
      <c r="H41" s="44"/>
      <c r="I41" s="44"/>
      <c r="J41" s="44"/>
      <c r="K41" s="44"/>
      <c r="L41" s="44"/>
      <c r="M41" s="78"/>
      <c r="N41" s="44"/>
      <c r="O41" s="44"/>
      <c r="P41" s="44"/>
      <c r="Q41" s="244">
        <f ca="1">NOW()</f>
        <v>44536.809917245373</v>
      </c>
      <c r="R41" s="44"/>
      <c r="S41" s="44"/>
    </row>
    <row r="42" spans="1:19" ht="15" x14ac:dyDescent="0.25">
      <c r="A42" s="47" t="s">
        <v>148</v>
      </c>
      <c r="B42" s="47"/>
      <c r="C42" s="47"/>
      <c r="D42" s="47"/>
      <c r="E42" s="48"/>
      <c r="F42" s="61"/>
      <c r="G42" s="44"/>
      <c r="H42" s="44"/>
      <c r="I42" s="44"/>
      <c r="J42" s="44"/>
      <c r="K42" s="44"/>
      <c r="L42" s="44"/>
      <c r="M42" s="78"/>
      <c r="N42" s="44"/>
      <c r="O42" s="44"/>
      <c r="P42" s="44"/>
      <c r="Q42" s="80"/>
      <c r="R42" s="44"/>
      <c r="S42" s="44"/>
    </row>
    <row r="43" spans="1:19" ht="15" x14ac:dyDescent="0.25">
      <c r="A43" s="47"/>
      <c r="B43" s="47"/>
      <c r="C43" s="47"/>
      <c r="D43" s="47"/>
      <c r="E43" s="48"/>
      <c r="F43" s="61"/>
      <c r="G43" s="44"/>
      <c r="H43" s="44"/>
      <c r="I43" s="44"/>
      <c r="J43" s="44"/>
      <c r="K43" s="44"/>
      <c r="L43" s="44"/>
      <c r="M43" s="78"/>
      <c r="N43" s="44"/>
      <c r="O43" s="44"/>
      <c r="P43" s="44"/>
      <c r="Q43" s="80"/>
      <c r="R43" s="44"/>
      <c r="S43" s="44"/>
    </row>
    <row r="44" spans="1:19" ht="15" x14ac:dyDescent="0.25">
      <c r="A44" s="47"/>
      <c r="B44" s="47"/>
      <c r="C44" s="47"/>
      <c r="D44" s="47"/>
      <c r="E44" s="48"/>
      <c r="F44" s="61"/>
      <c r="G44" s="44"/>
      <c r="H44" s="44"/>
      <c r="I44" s="67">
        <f>+I4</f>
        <v>2021</v>
      </c>
      <c r="J44" s="67"/>
      <c r="K44" s="67"/>
      <c r="L44" s="68"/>
      <c r="M44" s="239"/>
      <c r="N44" s="68"/>
      <c r="O44" s="68"/>
      <c r="P44" s="44"/>
      <c r="Q44" s="80"/>
      <c r="R44" s="44"/>
      <c r="S44" s="44"/>
    </row>
    <row r="45" spans="1:19" ht="15" x14ac:dyDescent="0.25">
      <c r="A45" s="47"/>
      <c r="B45" s="47"/>
      <c r="C45" s="47"/>
      <c r="D45" s="47"/>
      <c r="E45" s="281">
        <f>+AllFundSum!F$6</f>
        <v>2019</v>
      </c>
      <c r="F45" s="229"/>
      <c r="G45" s="69">
        <f>+AllFundSum!H$6</f>
        <v>2020</v>
      </c>
      <c r="H45" s="44"/>
      <c r="I45" s="44"/>
      <c r="J45" s="53"/>
      <c r="K45" s="70" t="str">
        <f>+K5</f>
        <v>1st 6 Mos</v>
      </c>
      <c r="L45" s="53"/>
      <c r="M45" s="240" t="str">
        <f>+M5</f>
        <v>Last 6 Mos</v>
      </c>
      <c r="N45" s="53"/>
      <c r="O45" s="44"/>
      <c r="P45" s="44"/>
      <c r="Q45" s="245">
        <f>+Q5</f>
        <v>2022</v>
      </c>
      <c r="R45" s="44"/>
      <c r="S45" s="44"/>
    </row>
    <row r="46" spans="1:19" ht="15" x14ac:dyDescent="0.25">
      <c r="A46" s="47"/>
      <c r="B46" s="47"/>
      <c r="C46" s="47"/>
      <c r="D46" s="47"/>
      <c r="E46" s="282" t="str">
        <f>+AllFundSum!F$7</f>
        <v>Actual</v>
      </c>
      <c r="F46" s="229"/>
      <c r="G46" s="68" t="str">
        <f>+AllFundSum!H$7</f>
        <v>Actual</v>
      </c>
      <c r="H46" s="44"/>
      <c r="I46" s="72" t="s">
        <v>4</v>
      </c>
      <c r="J46" s="53"/>
      <c r="K46" s="73" t="s">
        <v>3</v>
      </c>
      <c r="L46" s="44"/>
      <c r="M46" s="241" t="s">
        <v>63</v>
      </c>
      <c r="N46" s="44"/>
      <c r="O46" s="73" t="s">
        <v>64</v>
      </c>
      <c r="P46" s="44"/>
      <c r="Q46" s="242" t="s">
        <v>4</v>
      </c>
      <c r="R46" s="44"/>
      <c r="S46" s="44"/>
    </row>
    <row r="47" spans="1:19" ht="15" x14ac:dyDescent="0.25">
      <c r="A47" s="46" t="s">
        <v>184</v>
      </c>
      <c r="B47" s="47"/>
      <c r="C47" s="47"/>
      <c r="D47" s="47"/>
      <c r="E47" s="284"/>
      <c r="F47" s="61"/>
      <c r="G47" s="285"/>
      <c r="H47" s="44"/>
      <c r="I47" s="285"/>
      <c r="J47" s="53"/>
      <c r="K47" s="54"/>
      <c r="L47" s="44"/>
      <c r="M47" s="81"/>
      <c r="N47" s="44"/>
      <c r="O47" s="54"/>
      <c r="P47" s="44"/>
      <c r="Q47" s="83"/>
      <c r="R47" s="44"/>
      <c r="S47" s="44"/>
    </row>
    <row r="48" spans="1:19" ht="15" x14ac:dyDescent="0.25">
      <c r="A48" s="47"/>
      <c r="B48" s="47" t="s">
        <v>35</v>
      </c>
      <c r="C48" s="47"/>
      <c r="D48" s="47"/>
      <c r="E48" s="48"/>
      <c r="F48" s="61"/>
      <c r="G48" s="44"/>
      <c r="H48" s="44"/>
      <c r="I48" s="48"/>
      <c r="J48" s="48"/>
      <c r="K48" s="44"/>
      <c r="L48" s="44"/>
      <c r="M48" s="78"/>
      <c r="N48" s="44"/>
      <c r="O48" s="44"/>
      <c r="P48" s="44"/>
      <c r="Q48" s="80"/>
      <c r="R48" s="44"/>
      <c r="S48" s="44"/>
    </row>
    <row r="49" spans="1:19" ht="15" x14ac:dyDescent="0.25">
      <c r="A49" s="47"/>
      <c r="B49" s="47"/>
      <c r="C49" s="47" t="s">
        <v>160</v>
      </c>
      <c r="D49" s="47"/>
      <c r="E49" s="48">
        <v>338</v>
      </c>
      <c r="F49" s="61"/>
      <c r="G49" s="44">
        <v>1798</v>
      </c>
      <c r="H49" s="44"/>
      <c r="I49" s="44">
        <v>720</v>
      </c>
      <c r="J49" s="48"/>
      <c r="K49" s="78">
        <v>488</v>
      </c>
      <c r="L49" s="44"/>
      <c r="M49" s="78">
        <v>0</v>
      </c>
      <c r="N49" s="44"/>
      <c r="O49" s="44">
        <f t="shared" ref="O49:O58" si="3">SUM(K49:M49)</f>
        <v>488</v>
      </c>
      <c r="P49" s="44"/>
      <c r="Q49" s="80">
        <v>1440</v>
      </c>
      <c r="R49" s="44" t="s">
        <v>318</v>
      </c>
      <c r="S49" s="44"/>
    </row>
    <row r="50" spans="1:19" ht="15" x14ac:dyDescent="0.25">
      <c r="A50" s="47"/>
      <c r="B50" s="47"/>
      <c r="C50" s="47" t="s">
        <v>84</v>
      </c>
      <c r="D50" s="47"/>
      <c r="E50" s="48">
        <v>26</v>
      </c>
      <c r="F50" s="61"/>
      <c r="G50" s="44">
        <v>118</v>
      </c>
      <c r="H50" s="44"/>
      <c r="I50" s="44">
        <v>50</v>
      </c>
      <c r="J50" s="48"/>
      <c r="K50" s="78">
        <v>30</v>
      </c>
      <c r="L50" s="44"/>
      <c r="M50" s="78">
        <v>0</v>
      </c>
      <c r="N50" s="44"/>
      <c r="O50" s="44">
        <f t="shared" si="3"/>
        <v>30</v>
      </c>
      <c r="P50" s="44"/>
      <c r="Q50" s="80">
        <v>160</v>
      </c>
      <c r="R50" s="44"/>
      <c r="S50" s="44"/>
    </row>
    <row r="51" spans="1:19" ht="15" x14ac:dyDescent="0.25">
      <c r="A51" s="47"/>
      <c r="B51" s="47"/>
      <c r="C51" s="47" t="s">
        <v>158</v>
      </c>
      <c r="D51" s="47"/>
      <c r="E51" s="48">
        <v>540</v>
      </c>
      <c r="F51" s="61"/>
      <c r="G51" s="44">
        <v>550</v>
      </c>
      <c r="H51" s="44"/>
      <c r="I51" s="44">
        <v>550</v>
      </c>
      <c r="J51" s="48"/>
      <c r="K51" s="78"/>
      <c r="L51" s="44"/>
      <c r="M51" s="78">
        <v>0</v>
      </c>
      <c r="N51" s="44"/>
      <c r="O51" s="44">
        <f t="shared" si="3"/>
        <v>0</v>
      </c>
      <c r="P51" s="44"/>
      <c r="Q51" s="80">
        <v>550</v>
      </c>
      <c r="R51" s="44"/>
      <c r="S51" s="44"/>
    </row>
    <row r="52" spans="1:19" ht="15" x14ac:dyDescent="0.25">
      <c r="A52" s="47"/>
      <c r="B52" s="47"/>
      <c r="C52" s="47" t="s">
        <v>192</v>
      </c>
      <c r="D52" s="47"/>
      <c r="E52" s="48">
        <v>400</v>
      </c>
      <c r="F52" s="61"/>
      <c r="G52" s="44">
        <v>220</v>
      </c>
      <c r="H52" s="44"/>
      <c r="I52" s="44">
        <v>400</v>
      </c>
      <c r="J52" s="48"/>
      <c r="K52" s="78">
        <v>400</v>
      </c>
      <c r="L52" s="44"/>
      <c r="M52" s="78">
        <v>0</v>
      </c>
      <c r="N52" s="44"/>
      <c r="O52" s="44">
        <f t="shared" si="3"/>
        <v>400</v>
      </c>
      <c r="P52" s="44"/>
      <c r="Q52" s="80">
        <v>810</v>
      </c>
      <c r="R52" s="44" t="s">
        <v>317</v>
      </c>
      <c r="S52" s="44"/>
    </row>
    <row r="53" spans="1:19" ht="15" x14ac:dyDescent="0.25">
      <c r="A53" s="47"/>
      <c r="B53" s="47"/>
      <c r="C53" s="47" t="s">
        <v>155</v>
      </c>
      <c r="D53" s="47"/>
      <c r="E53" s="48">
        <v>52</v>
      </c>
      <c r="F53" s="61"/>
      <c r="G53" s="44">
        <v>1677</v>
      </c>
      <c r="H53" s="44"/>
      <c r="I53" s="44">
        <v>500</v>
      </c>
      <c r="J53" s="48"/>
      <c r="K53" s="78">
        <v>81</v>
      </c>
      <c r="L53" s="44"/>
      <c r="M53" s="78">
        <v>0</v>
      </c>
      <c r="N53" s="44"/>
      <c r="O53" s="44">
        <f t="shared" si="3"/>
        <v>81</v>
      </c>
      <c r="P53" s="44"/>
      <c r="Q53" s="80">
        <v>300</v>
      </c>
      <c r="R53" s="44"/>
      <c r="S53" s="44"/>
    </row>
    <row r="54" spans="1:19" ht="15" x14ac:dyDescent="0.25">
      <c r="A54" s="47"/>
      <c r="B54" s="47"/>
      <c r="C54" s="47" t="s">
        <v>156</v>
      </c>
      <c r="D54" s="47"/>
      <c r="E54" s="48">
        <v>0</v>
      </c>
      <c r="F54" s="61"/>
      <c r="G54" s="44">
        <v>0</v>
      </c>
      <c r="H54" s="44"/>
      <c r="I54" s="44">
        <v>0</v>
      </c>
      <c r="J54" s="48"/>
      <c r="K54" s="78"/>
      <c r="L54" s="44"/>
      <c r="M54" s="78">
        <v>0</v>
      </c>
      <c r="N54" s="44"/>
      <c r="O54" s="44">
        <f t="shared" si="3"/>
        <v>0</v>
      </c>
      <c r="P54" s="44"/>
      <c r="Q54" s="80">
        <v>0</v>
      </c>
      <c r="R54" s="44"/>
      <c r="S54" s="44"/>
    </row>
    <row r="55" spans="1:19" ht="15" x14ac:dyDescent="0.25">
      <c r="A55" s="47"/>
      <c r="B55" s="47"/>
      <c r="C55" s="47" t="s">
        <v>292</v>
      </c>
      <c r="D55" s="47"/>
      <c r="E55" s="48">
        <v>0</v>
      </c>
      <c r="F55" s="61"/>
      <c r="G55" s="44">
        <v>0</v>
      </c>
      <c r="H55" s="44"/>
      <c r="I55" s="44">
        <v>100</v>
      </c>
      <c r="J55" s="48"/>
      <c r="K55" s="78"/>
      <c r="L55" s="44"/>
      <c r="M55" s="78">
        <v>0</v>
      </c>
      <c r="N55" s="44"/>
      <c r="O55" s="44">
        <f t="shared" si="3"/>
        <v>0</v>
      </c>
      <c r="P55" s="44"/>
      <c r="Q55" s="80">
        <v>300</v>
      </c>
      <c r="R55" s="44"/>
      <c r="S55" s="44"/>
    </row>
    <row r="56" spans="1:19" ht="15" x14ac:dyDescent="0.25">
      <c r="A56" s="47"/>
      <c r="B56" s="47"/>
      <c r="C56" s="47" t="s">
        <v>151</v>
      </c>
      <c r="D56" s="47"/>
      <c r="E56" s="48">
        <v>0</v>
      </c>
      <c r="F56" s="61"/>
      <c r="G56" s="44">
        <v>0</v>
      </c>
      <c r="H56" s="44"/>
      <c r="I56" s="44">
        <v>140</v>
      </c>
      <c r="J56" s="48"/>
      <c r="K56" s="78"/>
      <c r="L56" s="44"/>
      <c r="M56" s="78">
        <v>0</v>
      </c>
      <c r="N56" s="44"/>
      <c r="O56" s="44">
        <f t="shared" si="3"/>
        <v>0</v>
      </c>
      <c r="P56" s="44"/>
      <c r="Q56" s="80">
        <v>100</v>
      </c>
      <c r="R56" s="44"/>
      <c r="S56" s="44"/>
    </row>
    <row r="57" spans="1:19" ht="15" x14ac:dyDescent="0.25">
      <c r="A57" s="47"/>
      <c r="B57" s="47"/>
      <c r="C57" s="47" t="s">
        <v>9</v>
      </c>
      <c r="D57" s="47"/>
      <c r="E57" s="48">
        <v>48</v>
      </c>
      <c r="F57" s="61"/>
      <c r="G57" s="44">
        <v>308</v>
      </c>
      <c r="H57" s="44"/>
      <c r="I57" s="44">
        <v>0</v>
      </c>
      <c r="J57" s="48"/>
      <c r="K57" s="78">
        <v>195</v>
      </c>
      <c r="L57" s="44"/>
      <c r="M57" s="78">
        <v>0</v>
      </c>
      <c r="N57" s="44"/>
      <c r="O57" s="44">
        <f t="shared" si="3"/>
        <v>195</v>
      </c>
      <c r="P57" s="44"/>
      <c r="Q57" s="80">
        <v>300</v>
      </c>
      <c r="R57" s="44"/>
      <c r="S57" s="44"/>
    </row>
    <row r="58" spans="1:19" ht="15" x14ac:dyDescent="0.25">
      <c r="A58" s="47"/>
      <c r="B58" s="47"/>
      <c r="C58" s="47" t="s">
        <v>159</v>
      </c>
      <c r="D58" s="47"/>
      <c r="E58" s="48">
        <v>0</v>
      </c>
      <c r="F58" s="61"/>
      <c r="G58" s="44">
        <v>7550</v>
      </c>
      <c r="H58" s="44"/>
      <c r="I58" s="44">
        <v>0</v>
      </c>
      <c r="J58" s="48"/>
      <c r="K58" s="78"/>
      <c r="L58" s="44"/>
      <c r="M58" s="78">
        <v>0</v>
      </c>
      <c r="N58" s="44"/>
      <c r="O58" s="44">
        <f t="shared" si="3"/>
        <v>0</v>
      </c>
      <c r="P58" s="44"/>
      <c r="Q58" s="80">
        <v>0</v>
      </c>
      <c r="R58" s="44"/>
      <c r="S58" s="44"/>
    </row>
    <row r="59" spans="1:19" s="86" customFormat="1" ht="15" x14ac:dyDescent="0.25">
      <c r="A59" s="64"/>
      <c r="B59" s="64"/>
      <c r="C59" s="64"/>
      <c r="D59" s="64"/>
      <c r="E59" s="283">
        <f>SUM(E48:E58)</f>
        <v>1404</v>
      </c>
      <c r="F59" s="225"/>
      <c r="G59" s="283">
        <f>SUM(G48:G58)</f>
        <v>12221</v>
      </c>
      <c r="H59" s="85"/>
      <c r="I59" s="283">
        <f>SUM(I48:I58)</f>
        <v>2460</v>
      </c>
      <c r="J59" s="87"/>
      <c r="K59" s="283">
        <f>SUM(K48:K58)</f>
        <v>1194</v>
      </c>
      <c r="L59" s="85"/>
      <c r="M59" s="283">
        <f>SUM(M48:M58)</f>
        <v>0</v>
      </c>
      <c r="N59" s="85"/>
      <c r="O59" s="283">
        <f>SUM(O48:O58)</f>
        <v>1194</v>
      </c>
      <c r="P59" s="85"/>
      <c r="Q59" s="283">
        <f>SUM(Q48:Q58)</f>
        <v>3960</v>
      </c>
      <c r="R59" s="85"/>
      <c r="S59" s="85"/>
    </row>
    <row r="60" spans="1:19" ht="15" x14ac:dyDescent="0.25">
      <c r="A60" s="47"/>
      <c r="B60" s="47"/>
      <c r="C60" s="47"/>
      <c r="D60" s="47"/>
      <c r="E60" s="48"/>
      <c r="F60" s="61"/>
      <c r="G60" s="44"/>
      <c r="H60" s="44"/>
      <c r="I60" s="48"/>
      <c r="J60" s="48"/>
      <c r="K60" s="44"/>
      <c r="L60" s="44"/>
      <c r="M60" s="78"/>
      <c r="N60" s="44"/>
      <c r="O60" s="44"/>
      <c r="P60" s="44"/>
      <c r="Q60" s="80"/>
      <c r="R60" s="44"/>
      <c r="S60" s="44"/>
    </row>
    <row r="61" spans="1:19" ht="15" x14ac:dyDescent="0.25">
      <c r="A61" s="47"/>
      <c r="B61" s="47" t="s">
        <v>164</v>
      </c>
      <c r="C61" s="47"/>
      <c r="D61" s="47"/>
      <c r="E61" s="48"/>
      <c r="F61" s="61"/>
      <c r="G61" s="44"/>
      <c r="H61" s="44"/>
      <c r="I61" s="48"/>
      <c r="J61" s="48"/>
      <c r="K61" s="44"/>
      <c r="L61" s="44"/>
      <c r="M61" s="78"/>
      <c r="N61" s="44"/>
      <c r="O61" s="44"/>
      <c r="P61" s="44"/>
      <c r="Q61" s="80"/>
      <c r="R61" s="44"/>
      <c r="S61" s="44"/>
    </row>
    <row r="62" spans="1:19" ht="15" x14ac:dyDescent="0.25">
      <c r="A62" s="47"/>
      <c r="B62" s="47"/>
      <c r="C62" s="47" t="s">
        <v>165</v>
      </c>
      <c r="D62" s="47"/>
      <c r="E62" s="48">
        <v>0</v>
      </c>
      <c r="F62" s="61"/>
      <c r="G62" s="44">
        <v>0</v>
      </c>
      <c r="H62" s="44"/>
      <c r="I62" s="44">
        <v>0</v>
      </c>
      <c r="J62" s="48"/>
      <c r="K62" s="78">
        <v>0</v>
      </c>
      <c r="L62" s="44"/>
      <c r="M62" s="78">
        <v>0</v>
      </c>
      <c r="N62" s="44"/>
      <c r="O62" s="44">
        <f>SUM(K62:M62)</f>
        <v>0</v>
      </c>
      <c r="P62" s="44"/>
      <c r="Q62" s="80">
        <v>0</v>
      </c>
      <c r="R62" s="44"/>
      <c r="S62" s="44"/>
    </row>
    <row r="63" spans="1:19" ht="15" x14ac:dyDescent="0.25">
      <c r="A63" s="47"/>
      <c r="B63" s="47"/>
      <c r="C63" s="47" t="s">
        <v>84</v>
      </c>
      <c r="D63" s="47"/>
      <c r="E63" s="48">
        <v>0</v>
      </c>
      <c r="F63" s="61"/>
      <c r="G63" s="44">
        <v>0</v>
      </c>
      <c r="H63" s="44"/>
      <c r="I63" s="44">
        <v>0</v>
      </c>
      <c r="J63" s="48"/>
      <c r="K63" s="78">
        <v>0</v>
      </c>
      <c r="L63" s="44"/>
      <c r="M63" s="78">
        <v>0</v>
      </c>
      <c r="N63" s="44"/>
      <c r="O63" s="44">
        <f t="shared" ref="O63:O66" si="4">SUM(K63:M63)</f>
        <v>0</v>
      </c>
      <c r="P63" s="44"/>
      <c r="Q63" s="80">
        <v>0</v>
      </c>
      <c r="R63" s="44"/>
      <c r="S63" s="44"/>
    </row>
    <row r="64" spans="1:19" ht="15" x14ac:dyDescent="0.25">
      <c r="A64" s="47"/>
      <c r="B64" s="47"/>
      <c r="C64" s="47" t="s">
        <v>36</v>
      </c>
      <c r="D64" s="47"/>
      <c r="E64" s="48">
        <v>0</v>
      </c>
      <c r="F64" s="61"/>
      <c r="G64" s="44">
        <v>0</v>
      </c>
      <c r="H64" s="44"/>
      <c r="I64" s="44">
        <v>0</v>
      </c>
      <c r="J64" s="48"/>
      <c r="K64" s="78">
        <v>0</v>
      </c>
      <c r="L64" s="44"/>
      <c r="M64" s="78">
        <v>0</v>
      </c>
      <c r="N64" s="44"/>
      <c r="O64" s="44">
        <f t="shared" si="4"/>
        <v>0</v>
      </c>
      <c r="P64" s="44"/>
      <c r="Q64" s="80">
        <v>0</v>
      </c>
      <c r="R64" s="44"/>
      <c r="S64" s="44"/>
    </row>
    <row r="65" spans="1:19" ht="15" x14ac:dyDescent="0.25">
      <c r="A65" s="47"/>
      <c r="B65" s="47"/>
      <c r="C65" s="47" t="s">
        <v>166</v>
      </c>
      <c r="D65" s="47"/>
      <c r="E65" s="48">
        <v>0</v>
      </c>
      <c r="F65" s="61"/>
      <c r="G65" s="44">
        <v>0</v>
      </c>
      <c r="H65" s="44"/>
      <c r="I65" s="44">
        <v>0</v>
      </c>
      <c r="J65" s="48"/>
      <c r="K65" s="78">
        <v>0</v>
      </c>
      <c r="L65" s="44"/>
      <c r="M65" s="78">
        <v>0</v>
      </c>
      <c r="N65" s="44"/>
      <c r="O65" s="44">
        <f t="shared" si="4"/>
        <v>0</v>
      </c>
      <c r="P65" s="44"/>
      <c r="Q65" s="80">
        <v>0</v>
      </c>
      <c r="R65" s="44"/>
      <c r="S65" s="44"/>
    </row>
    <row r="66" spans="1:19" ht="15" x14ac:dyDescent="0.25">
      <c r="A66" s="47"/>
      <c r="B66" s="47"/>
      <c r="C66" s="47" t="s">
        <v>194</v>
      </c>
      <c r="D66" s="47"/>
      <c r="E66" s="48">
        <v>0</v>
      </c>
      <c r="F66" s="61"/>
      <c r="G66" s="44">
        <v>0</v>
      </c>
      <c r="H66" s="44"/>
      <c r="I66" s="44">
        <v>0</v>
      </c>
      <c r="J66" s="48"/>
      <c r="K66" s="78">
        <v>0</v>
      </c>
      <c r="L66" s="44"/>
      <c r="M66" s="78">
        <v>0</v>
      </c>
      <c r="N66" s="44"/>
      <c r="O66" s="44">
        <f t="shared" si="4"/>
        <v>0</v>
      </c>
      <c r="P66" s="44"/>
      <c r="Q66" s="80">
        <v>0</v>
      </c>
      <c r="R66" s="44"/>
      <c r="S66" s="44"/>
    </row>
    <row r="67" spans="1:19" s="86" customFormat="1" ht="15" x14ac:dyDescent="0.25">
      <c r="A67" s="64"/>
      <c r="B67" s="64"/>
      <c r="C67" s="64"/>
      <c r="D67" s="64"/>
      <c r="E67" s="283">
        <f>SUM(E62:E66)</f>
        <v>0</v>
      </c>
      <c r="F67" s="225"/>
      <c r="G67" s="283">
        <f>SUM(G62:G66)</f>
        <v>0</v>
      </c>
      <c r="H67" s="85"/>
      <c r="I67" s="283">
        <f>SUM(I62:I66)</f>
        <v>0</v>
      </c>
      <c r="J67" s="87"/>
      <c r="K67" s="283">
        <f>SUM(K62:K66)</f>
        <v>0</v>
      </c>
      <c r="L67" s="85"/>
      <c r="M67" s="283">
        <f>SUM(M62:M66)</f>
        <v>0</v>
      </c>
      <c r="N67" s="85"/>
      <c r="O67" s="283">
        <f>SUM(O62:O66)</f>
        <v>0</v>
      </c>
      <c r="P67" s="85"/>
      <c r="Q67" s="283">
        <f>SUM(Q62:Q66)</f>
        <v>0</v>
      </c>
      <c r="R67" s="85"/>
      <c r="S67" s="85"/>
    </row>
    <row r="68" spans="1:19" ht="15" x14ac:dyDescent="0.25">
      <c r="A68" s="47"/>
      <c r="B68" s="47"/>
      <c r="C68" s="47"/>
      <c r="D68" s="47"/>
      <c r="E68" s="48"/>
      <c r="F68" s="61"/>
      <c r="G68" s="44"/>
      <c r="H68" s="44"/>
      <c r="I68" s="48"/>
      <c r="J68" s="48"/>
      <c r="K68" s="44"/>
      <c r="L68" s="44"/>
      <c r="M68" s="78"/>
      <c r="N68" s="44"/>
      <c r="O68" s="44"/>
      <c r="P68" s="44"/>
      <c r="Q68" s="80"/>
      <c r="R68" s="44"/>
      <c r="S68" s="44"/>
    </row>
    <row r="69" spans="1:19" ht="15" x14ac:dyDescent="0.25">
      <c r="A69" s="47"/>
      <c r="B69" s="47" t="s">
        <v>161</v>
      </c>
      <c r="C69" s="47"/>
      <c r="D69" s="47"/>
      <c r="E69" s="48"/>
      <c r="F69" s="61"/>
      <c r="G69" s="44"/>
      <c r="H69" s="44"/>
      <c r="I69" s="48"/>
      <c r="J69" s="48"/>
      <c r="K69" s="44"/>
      <c r="L69" s="44"/>
      <c r="M69" s="78"/>
      <c r="N69" s="44"/>
      <c r="O69" s="44"/>
      <c r="P69" s="44"/>
      <c r="Q69" s="80"/>
      <c r="R69" s="44"/>
      <c r="S69" s="44"/>
    </row>
    <row r="70" spans="1:19" ht="15" x14ac:dyDescent="0.25">
      <c r="A70" s="47"/>
      <c r="B70" s="47"/>
      <c r="C70" s="47" t="s">
        <v>162</v>
      </c>
      <c r="D70" s="47"/>
      <c r="E70" s="48">
        <v>7650</v>
      </c>
      <c r="F70" s="61"/>
      <c r="G70" s="44">
        <v>7800</v>
      </c>
      <c r="H70" s="44"/>
      <c r="I70" s="44">
        <v>7600</v>
      </c>
      <c r="J70" s="48"/>
      <c r="K70" s="78">
        <v>7812</v>
      </c>
      <c r="L70" s="44"/>
      <c r="M70" s="78">
        <v>0</v>
      </c>
      <c r="N70" s="44"/>
      <c r="O70" s="44">
        <f t="shared" ref="O70:O76" si="5">SUM(K70:M70)</f>
        <v>7812</v>
      </c>
      <c r="P70" s="44"/>
      <c r="Q70" s="80">
        <v>7800</v>
      </c>
      <c r="R70" s="44"/>
      <c r="S70" s="44"/>
    </row>
    <row r="71" spans="1:19" ht="15" x14ac:dyDescent="0.25">
      <c r="A71" s="47"/>
      <c r="B71" s="47"/>
      <c r="C71" s="47" t="s">
        <v>193</v>
      </c>
      <c r="D71" s="47"/>
      <c r="E71" s="48">
        <v>5357</v>
      </c>
      <c r="F71" s="61"/>
      <c r="G71" s="44">
        <v>8766</v>
      </c>
      <c r="H71" s="44"/>
      <c r="I71" s="44">
        <v>5000</v>
      </c>
      <c r="J71" s="48"/>
      <c r="K71" s="78">
        <v>3607</v>
      </c>
      <c r="L71" s="44"/>
      <c r="M71" s="78">
        <v>2500</v>
      </c>
      <c r="N71" s="44"/>
      <c r="O71" s="44">
        <f t="shared" si="5"/>
        <v>6107</v>
      </c>
      <c r="P71" s="44"/>
      <c r="Q71" s="80">
        <v>6000</v>
      </c>
      <c r="R71" s="44"/>
      <c r="S71" s="44"/>
    </row>
    <row r="72" spans="1:19" ht="15" x14ac:dyDescent="0.25">
      <c r="A72" s="47"/>
      <c r="B72" s="47"/>
      <c r="C72" s="47" t="s">
        <v>37</v>
      </c>
      <c r="D72" s="47"/>
      <c r="E72" s="48">
        <v>224</v>
      </c>
      <c r="F72" s="61"/>
      <c r="G72" s="44">
        <v>1111</v>
      </c>
      <c r="H72" s="44"/>
      <c r="I72" s="44">
        <v>1200</v>
      </c>
      <c r="J72" s="48"/>
      <c r="K72" s="78">
        <v>272</v>
      </c>
      <c r="L72" s="44"/>
      <c r="M72" s="78">
        <v>250</v>
      </c>
      <c r="N72" s="44"/>
      <c r="O72" s="44">
        <f t="shared" si="5"/>
        <v>522</v>
      </c>
      <c r="P72" s="44"/>
      <c r="Q72" s="80">
        <v>1043</v>
      </c>
      <c r="R72" s="44"/>
      <c r="S72" s="44"/>
    </row>
    <row r="73" spans="1:19" ht="15" x14ac:dyDescent="0.25">
      <c r="A73" s="47"/>
      <c r="B73" s="47"/>
      <c r="C73" s="47" t="s">
        <v>36</v>
      </c>
      <c r="D73" s="47"/>
      <c r="E73" s="48">
        <v>0</v>
      </c>
      <c r="F73" s="61"/>
      <c r="G73" s="44">
        <v>0</v>
      </c>
      <c r="H73" s="44"/>
      <c r="I73" s="44">
        <v>2000</v>
      </c>
      <c r="J73" s="48"/>
      <c r="K73" s="78"/>
      <c r="L73" s="44"/>
      <c r="M73" s="78">
        <v>0</v>
      </c>
      <c r="N73" s="44"/>
      <c r="O73" s="44">
        <f t="shared" si="5"/>
        <v>0</v>
      </c>
      <c r="P73" s="44"/>
      <c r="Q73" s="80">
        <v>0</v>
      </c>
      <c r="R73" s="44"/>
      <c r="S73" s="44"/>
    </row>
    <row r="74" spans="1:19" ht="15" hidden="1" x14ac:dyDescent="0.25">
      <c r="A74" s="47"/>
      <c r="B74" s="47"/>
      <c r="C74" s="47" t="s">
        <v>247</v>
      </c>
      <c r="D74" s="47"/>
      <c r="E74" s="48">
        <v>0</v>
      </c>
      <c r="F74" s="61"/>
      <c r="G74" s="44">
        <v>0</v>
      </c>
      <c r="H74" s="44"/>
      <c r="I74" s="44">
        <v>0</v>
      </c>
      <c r="J74" s="48"/>
      <c r="K74" s="44"/>
      <c r="L74" s="44"/>
      <c r="M74" s="78"/>
      <c r="N74" s="44"/>
      <c r="O74" s="44">
        <f t="shared" si="5"/>
        <v>0</v>
      </c>
      <c r="P74" s="44"/>
      <c r="Q74" s="80"/>
      <c r="R74" s="44" t="s">
        <v>251</v>
      </c>
      <c r="S74" s="44"/>
    </row>
    <row r="75" spans="1:19" ht="15" hidden="1" x14ac:dyDescent="0.25">
      <c r="A75" s="47"/>
      <c r="B75" s="47"/>
      <c r="C75" s="47" t="s">
        <v>84</v>
      </c>
      <c r="D75" s="47"/>
      <c r="E75" s="48">
        <v>0</v>
      </c>
      <c r="F75" s="61"/>
      <c r="G75" s="44">
        <v>0</v>
      </c>
      <c r="H75" s="44"/>
      <c r="I75" s="44">
        <v>0</v>
      </c>
      <c r="J75" s="48"/>
      <c r="K75" s="44"/>
      <c r="L75" s="44"/>
      <c r="M75" s="78"/>
      <c r="N75" s="44"/>
      <c r="O75" s="44">
        <f t="shared" si="5"/>
        <v>0</v>
      </c>
      <c r="P75" s="44"/>
      <c r="Q75" s="80"/>
      <c r="R75" s="44" t="s">
        <v>251</v>
      </c>
      <c r="S75" s="44"/>
    </row>
    <row r="76" spans="1:19" ht="15" hidden="1" customHeight="1" x14ac:dyDescent="0.25">
      <c r="A76" s="47"/>
      <c r="B76" s="47"/>
      <c r="C76" s="47" t="s">
        <v>217</v>
      </c>
      <c r="D76" s="47"/>
      <c r="E76" s="48">
        <v>0</v>
      </c>
      <c r="F76" s="61"/>
      <c r="G76" s="44">
        <v>0</v>
      </c>
      <c r="H76" s="44"/>
      <c r="I76" s="44">
        <v>0</v>
      </c>
      <c r="J76" s="48"/>
      <c r="K76" s="44"/>
      <c r="L76" s="44"/>
      <c r="M76" s="78"/>
      <c r="N76" s="44"/>
      <c r="O76" s="44">
        <f t="shared" si="5"/>
        <v>0</v>
      </c>
      <c r="P76" s="44"/>
      <c r="Q76" s="80"/>
      <c r="S76" s="44"/>
    </row>
    <row r="77" spans="1:19" s="86" customFormat="1" ht="15" x14ac:dyDescent="0.25">
      <c r="A77" s="64"/>
      <c r="B77" s="64"/>
      <c r="C77" s="64"/>
      <c r="D77" s="64"/>
      <c r="E77" s="283">
        <f>SUM(E70:E76)</f>
        <v>13231</v>
      </c>
      <c r="F77" s="225"/>
      <c r="G77" s="283">
        <f>SUM(G70:G76)</f>
        <v>17677</v>
      </c>
      <c r="H77" s="85"/>
      <c r="I77" s="283">
        <f>SUM(I70:I76)</f>
        <v>15800</v>
      </c>
      <c r="J77" s="87"/>
      <c r="K77" s="283">
        <f>SUM(K70:K76)</f>
        <v>11691</v>
      </c>
      <c r="L77" s="85"/>
      <c r="M77" s="283">
        <f>SUM(M70:M76)</f>
        <v>2750</v>
      </c>
      <c r="N77" s="85"/>
      <c r="O77" s="283">
        <f>SUM(O70:O76)</f>
        <v>14441</v>
      </c>
      <c r="P77" s="85"/>
      <c r="Q77" s="283">
        <f>SUM(Q70:Q76)</f>
        <v>14843</v>
      </c>
      <c r="R77" s="85"/>
      <c r="S77" s="85"/>
    </row>
    <row r="78" spans="1:19" ht="15" x14ac:dyDescent="0.25">
      <c r="A78" s="47"/>
      <c r="B78" s="47"/>
      <c r="C78" s="47"/>
      <c r="D78" s="47"/>
      <c r="E78" s="57"/>
      <c r="F78" s="61"/>
      <c r="G78" s="57"/>
      <c r="H78" s="44"/>
      <c r="I78" s="57"/>
      <c r="J78" s="48"/>
      <c r="K78" s="57"/>
      <c r="L78" s="44"/>
      <c r="M78" s="246"/>
      <c r="N78" s="44"/>
      <c r="O78" s="57"/>
      <c r="P78" s="44"/>
      <c r="Q78" s="246"/>
      <c r="R78" s="44"/>
      <c r="S78" s="44"/>
    </row>
    <row r="79" spans="1:19" ht="15" x14ac:dyDescent="0.25">
      <c r="A79" s="64" t="s">
        <v>82</v>
      </c>
      <c r="B79" s="47"/>
      <c r="C79" s="47"/>
      <c r="D79" s="47"/>
      <c r="E79" s="48"/>
      <c r="F79" s="61"/>
      <c r="G79" s="44"/>
      <c r="H79" s="44"/>
      <c r="I79" s="44"/>
      <c r="J79" s="44"/>
      <c r="K79" s="44"/>
      <c r="L79" s="44"/>
      <c r="M79" s="78"/>
      <c r="N79" s="44"/>
      <c r="O79" s="44"/>
      <c r="P79" s="44"/>
      <c r="Q79" s="83" t="s">
        <v>114</v>
      </c>
      <c r="R79" s="44"/>
      <c r="S79" s="44"/>
    </row>
    <row r="80" spans="1:19" ht="15" x14ac:dyDescent="0.25">
      <c r="A80" s="47" t="str">
        <f>+A2</f>
        <v>2022 BUDGET</v>
      </c>
      <c r="B80" s="47"/>
      <c r="C80" s="47"/>
      <c r="D80" s="47"/>
      <c r="E80" s="48"/>
      <c r="F80" s="61"/>
      <c r="G80" s="44"/>
      <c r="H80" s="44"/>
      <c r="I80" s="44"/>
      <c r="J80" s="44"/>
      <c r="K80" s="44"/>
      <c r="L80" s="44"/>
      <c r="M80" s="78"/>
      <c r="N80" s="44"/>
      <c r="O80" s="44"/>
      <c r="P80" s="44"/>
      <c r="Q80" s="244">
        <f ca="1">NOW()</f>
        <v>44536.809917245373</v>
      </c>
      <c r="R80" s="44"/>
      <c r="S80" s="44"/>
    </row>
    <row r="81" spans="1:22" ht="15" x14ac:dyDescent="0.25">
      <c r="A81" s="47" t="s">
        <v>148</v>
      </c>
      <c r="B81" s="47"/>
      <c r="C81" s="47"/>
      <c r="D81" s="47"/>
      <c r="E81" s="48"/>
      <c r="F81" s="61"/>
      <c r="G81" s="44"/>
      <c r="H81" s="44"/>
      <c r="I81" s="44"/>
      <c r="J81" s="44"/>
      <c r="K81" s="44"/>
      <c r="L81" s="44"/>
      <c r="M81" s="78"/>
      <c r="N81" s="44"/>
      <c r="O81" s="44"/>
      <c r="P81" s="44"/>
      <c r="Q81" s="80"/>
      <c r="R81" s="44"/>
      <c r="S81" s="44"/>
    </row>
    <row r="82" spans="1:22" ht="15" x14ac:dyDescent="0.25">
      <c r="A82" s="47"/>
      <c r="B82" s="47"/>
      <c r="C82" s="47"/>
      <c r="D82" s="47"/>
      <c r="E82" s="48"/>
      <c r="F82" s="61"/>
      <c r="G82" s="44"/>
      <c r="H82" s="44"/>
      <c r="I82" s="44"/>
      <c r="J82" s="44"/>
      <c r="K82" s="44"/>
      <c r="L82" s="44"/>
      <c r="M82" s="78"/>
      <c r="N82" s="44"/>
      <c r="O82" s="44"/>
      <c r="P82" s="44"/>
      <c r="Q82" s="80"/>
      <c r="R82" s="44"/>
      <c r="S82" s="44"/>
    </row>
    <row r="83" spans="1:22" ht="15" x14ac:dyDescent="0.25">
      <c r="A83" s="47"/>
      <c r="B83" s="47"/>
      <c r="C83" s="47"/>
      <c r="D83" s="47"/>
      <c r="E83" s="48"/>
      <c r="F83" s="61"/>
      <c r="G83" s="44"/>
      <c r="H83" s="44"/>
      <c r="I83" s="67">
        <f>+I4</f>
        <v>2021</v>
      </c>
      <c r="J83" s="67"/>
      <c r="K83" s="67"/>
      <c r="L83" s="68"/>
      <c r="M83" s="239"/>
      <c r="N83" s="68"/>
      <c r="O83" s="68"/>
      <c r="P83" s="44"/>
      <c r="Q83" s="80"/>
      <c r="R83" s="44"/>
      <c r="S83" s="44"/>
    </row>
    <row r="84" spans="1:22" ht="15" x14ac:dyDescent="0.25">
      <c r="A84" s="47"/>
      <c r="B84" s="47"/>
      <c r="C84" s="47"/>
      <c r="D84" s="47"/>
      <c r="E84" s="281">
        <f>+AllFundSum!F$6</f>
        <v>2019</v>
      </c>
      <c r="F84" s="229"/>
      <c r="G84" s="69">
        <f>+AllFundSum!H$6</f>
        <v>2020</v>
      </c>
      <c r="H84" s="44"/>
      <c r="I84" s="44"/>
      <c r="J84" s="53"/>
      <c r="K84" s="70" t="str">
        <f>+K5</f>
        <v>1st 6 Mos</v>
      </c>
      <c r="L84" s="53"/>
      <c r="M84" s="240" t="str">
        <f>+M5</f>
        <v>Last 6 Mos</v>
      </c>
      <c r="N84" s="53"/>
      <c r="O84" s="44"/>
      <c r="P84" s="44"/>
      <c r="Q84" s="245">
        <f>+Q5</f>
        <v>2022</v>
      </c>
      <c r="R84" s="44"/>
      <c r="S84" s="44"/>
    </row>
    <row r="85" spans="1:22" ht="15" x14ac:dyDescent="0.25">
      <c r="A85" s="47"/>
      <c r="B85" s="47"/>
      <c r="C85" s="47"/>
      <c r="D85" s="47"/>
      <c r="E85" s="282" t="str">
        <f>+AllFundSum!F$7</f>
        <v>Actual</v>
      </c>
      <c r="F85" s="229"/>
      <c r="G85" s="68" t="str">
        <f>+AllFundSum!H$7</f>
        <v>Actual</v>
      </c>
      <c r="H85" s="44"/>
      <c r="I85" s="72" t="s">
        <v>4</v>
      </c>
      <c r="J85" s="53"/>
      <c r="K85" s="73" t="s">
        <v>3</v>
      </c>
      <c r="L85" s="44"/>
      <c r="M85" s="241" t="s">
        <v>63</v>
      </c>
      <c r="N85" s="44"/>
      <c r="O85" s="73" t="s">
        <v>64</v>
      </c>
      <c r="P85" s="44"/>
      <c r="Q85" s="242" t="s">
        <v>4</v>
      </c>
      <c r="R85" s="44"/>
      <c r="S85" s="44"/>
    </row>
    <row r="86" spans="1:22" ht="15" x14ac:dyDescent="0.25">
      <c r="A86" s="46" t="s">
        <v>184</v>
      </c>
      <c r="B86" s="47"/>
      <c r="C86" s="47"/>
      <c r="D86" s="47"/>
      <c r="E86" s="284"/>
      <c r="F86" s="61"/>
      <c r="G86" s="285"/>
      <c r="H86" s="44"/>
      <c r="I86" s="285"/>
      <c r="J86" s="53"/>
      <c r="K86" s="54"/>
      <c r="L86" s="44"/>
      <c r="M86" s="81"/>
      <c r="N86" s="44"/>
      <c r="O86" s="54"/>
      <c r="P86" s="44"/>
      <c r="Q86" s="83"/>
      <c r="R86" s="44"/>
      <c r="S86" s="44"/>
      <c r="T86" s="44"/>
    </row>
    <row r="87" spans="1:22" ht="15" x14ac:dyDescent="0.25">
      <c r="A87" s="47"/>
      <c r="B87" s="47" t="s">
        <v>136</v>
      </c>
      <c r="C87" s="47"/>
      <c r="D87" s="47"/>
      <c r="E87" s="48"/>
      <c r="F87" s="61"/>
      <c r="G87" s="44"/>
      <c r="H87" s="44"/>
      <c r="I87" s="48"/>
      <c r="J87" s="48"/>
      <c r="K87" s="44"/>
      <c r="L87" s="44"/>
      <c r="M87" s="78"/>
      <c r="N87" s="44"/>
      <c r="O87" s="44"/>
      <c r="P87" s="44"/>
      <c r="Q87" s="80"/>
      <c r="R87" s="44"/>
      <c r="S87" s="44"/>
      <c r="V87" s="44"/>
    </row>
    <row r="88" spans="1:22" ht="15" x14ac:dyDescent="0.25">
      <c r="A88" s="47"/>
      <c r="B88" s="47"/>
      <c r="C88" s="47" t="s">
        <v>160</v>
      </c>
      <c r="D88" s="47"/>
      <c r="E88" s="48">
        <v>6593</v>
      </c>
      <c r="F88" s="61"/>
      <c r="G88" s="44">
        <v>5715</v>
      </c>
      <c r="H88" s="44"/>
      <c r="I88" s="44">
        <v>9600</v>
      </c>
      <c r="J88" s="48"/>
      <c r="K88" s="78">
        <v>1920</v>
      </c>
      <c r="L88" s="44"/>
      <c r="M88" s="78">
        <v>500</v>
      </c>
      <c r="N88" s="44"/>
      <c r="O88" s="44">
        <f t="shared" ref="O88:O99" si="6">SUM(K88:M88)</f>
        <v>2420</v>
      </c>
      <c r="P88" s="44"/>
      <c r="Q88" s="80">
        <v>6800</v>
      </c>
      <c r="R88" s="44" t="s">
        <v>314</v>
      </c>
      <c r="S88" s="55"/>
      <c r="V88" s="44"/>
    </row>
    <row r="89" spans="1:22" ht="15" x14ac:dyDescent="0.25">
      <c r="A89" s="47"/>
      <c r="B89" s="47"/>
      <c r="C89" s="47" t="s">
        <v>84</v>
      </c>
      <c r="D89" s="47"/>
      <c r="E89" s="48">
        <v>504</v>
      </c>
      <c r="F89" s="61"/>
      <c r="G89" s="44">
        <v>426</v>
      </c>
      <c r="H89" s="44"/>
      <c r="I89" s="44">
        <v>700</v>
      </c>
      <c r="J89" s="48"/>
      <c r="K89" s="78">
        <v>147</v>
      </c>
      <c r="L89" s="44"/>
      <c r="M89" s="78">
        <v>60</v>
      </c>
      <c r="N89" s="44"/>
      <c r="O89" s="44">
        <f t="shared" si="6"/>
        <v>207</v>
      </c>
      <c r="P89" s="44"/>
      <c r="Q89" s="80">
        <v>500</v>
      </c>
      <c r="R89" s="44"/>
      <c r="S89" s="44"/>
      <c r="T89" s="44"/>
    </row>
    <row r="90" spans="1:22" ht="15" x14ac:dyDescent="0.25">
      <c r="A90" s="47"/>
      <c r="B90" s="47"/>
      <c r="C90" s="47" t="s">
        <v>58</v>
      </c>
      <c r="D90" s="47"/>
      <c r="E90" s="48">
        <v>3956</v>
      </c>
      <c r="F90" s="61"/>
      <c r="G90" s="44">
        <v>3926</v>
      </c>
      <c r="H90" s="44"/>
      <c r="I90" s="44">
        <v>4100</v>
      </c>
      <c r="J90" s="48"/>
      <c r="K90" s="78">
        <v>2417</v>
      </c>
      <c r="L90" s="44"/>
      <c r="M90" s="78">
        <v>1650</v>
      </c>
      <c r="N90" s="44"/>
      <c r="O90" s="44">
        <f t="shared" si="6"/>
        <v>4067</v>
      </c>
      <c r="P90" s="44"/>
      <c r="Q90" s="80">
        <v>4100</v>
      </c>
      <c r="R90" s="44"/>
      <c r="S90" s="44"/>
      <c r="T90" s="44"/>
    </row>
    <row r="91" spans="1:22" ht="15" x14ac:dyDescent="0.25">
      <c r="A91" s="47"/>
      <c r="B91" s="47"/>
      <c r="C91" s="47" t="s">
        <v>59</v>
      </c>
      <c r="D91" s="47"/>
      <c r="E91" s="48">
        <v>2011</v>
      </c>
      <c r="F91" s="61"/>
      <c r="G91" s="44">
        <v>2108</v>
      </c>
      <c r="H91" s="44"/>
      <c r="I91" s="44">
        <v>2100</v>
      </c>
      <c r="J91" s="48"/>
      <c r="K91" s="78">
        <v>1475</v>
      </c>
      <c r="L91" s="44"/>
      <c r="M91" s="78">
        <v>736</v>
      </c>
      <c r="N91" s="44"/>
      <c r="O91" s="44">
        <f t="shared" si="6"/>
        <v>2211</v>
      </c>
      <c r="P91" s="44"/>
      <c r="Q91" s="80">
        <v>2200</v>
      </c>
      <c r="R91" s="44"/>
      <c r="S91" s="44"/>
      <c r="T91" s="44"/>
    </row>
    <row r="92" spans="1:22" ht="15" x14ac:dyDescent="0.25">
      <c r="A92" s="47"/>
      <c r="B92" s="47"/>
      <c r="C92" s="47" t="s">
        <v>195</v>
      </c>
      <c r="D92" s="47"/>
      <c r="E92" s="48">
        <v>0</v>
      </c>
      <c r="F92" s="61"/>
      <c r="G92" s="44">
        <v>0</v>
      </c>
      <c r="H92" s="44"/>
      <c r="I92" s="44">
        <v>0</v>
      </c>
      <c r="J92" s="48"/>
      <c r="K92" s="78"/>
      <c r="L92" s="44"/>
      <c r="M92" s="78">
        <v>0</v>
      </c>
      <c r="N92" s="44"/>
      <c r="O92" s="44">
        <f t="shared" si="6"/>
        <v>0</v>
      </c>
      <c r="P92" s="44"/>
      <c r="Q92" s="80">
        <v>0</v>
      </c>
      <c r="R92" s="44"/>
      <c r="S92" s="44"/>
      <c r="T92" s="44"/>
    </row>
    <row r="93" spans="1:22" ht="15" x14ac:dyDescent="0.25">
      <c r="A93" s="47"/>
      <c r="B93" s="47"/>
      <c r="C93" s="47" t="s">
        <v>167</v>
      </c>
      <c r="D93" s="47"/>
      <c r="E93" s="48">
        <v>1679</v>
      </c>
      <c r="F93" s="61"/>
      <c r="G93" s="44">
        <v>1671</v>
      </c>
      <c r="H93" s="44"/>
      <c r="I93" s="44">
        <v>1600</v>
      </c>
      <c r="J93" s="48"/>
      <c r="K93" s="78">
        <v>1148</v>
      </c>
      <c r="L93" s="44"/>
      <c r="M93" s="78">
        <v>580</v>
      </c>
      <c r="N93" s="44"/>
      <c r="O93" s="44">
        <f t="shared" si="6"/>
        <v>1728</v>
      </c>
      <c r="P93" s="44"/>
      <c r="Q93" s="80">
        <v>1480</v>
      </c>
      <c r="R93" s="51" t="s">
        <v>315</v>
      </c>
      <c r="S93" s="44"/>
      <c r="T93" s="44"/>
    </row>
    <row r="94" spans="1:22" ht="15" x14ac:dyDescent="0.25">
      <c r="A94" s="47"/>
      <c r="B94" s="47"/>
      <c r="C94" s="47" t="s">
        <v>240</v>
      </c>
      <c r="D94" s="47"/>
      <c r="E94" s="48">
        <v>3375</v>
      </c>
      <c r="F94" s="61"/>
      <c r="G94" s="44">
        <v>2975</v>
      </c>
      <c r="H94" s="44"/>
      <c r="I94" s="44">
        <v>2700</v>
      </c>
      <c r="J94" s="48"/>
      <c r="K94" s="78">
        <v>1092</v>
      </c>
      <c r="L94" s="44"/>
      <c r="M94" s="78">
        <v>400</v>
      </c>
      <c r="N94" s="44"/>
      <c r="O94" s="44">
        <f t="shared" si="6"/>
        <v>1492</v>
      </c>
      <c r="P94" s="44"/>
      <c r="Q94" s="80">
        <v>2200</v>
      </c>
      <c r="R94" s="51" t="s">
        <v>310</v>
      </c>
      <c r="S94" s="44"/>
      <c r="T94" s="44"/>
    </row>
    <row r="95" spans="1:22" ht="15" x14ac:dyDescent="0.25">
      <c r="A95" s="47"/>
      <c r="B95" s="47"/>
      <c r="C95" s="47" t="s">
        <v>241</v>
      </c>
      <c r="D95" s="47"/>
      <c r="E95" s="48">
        <v>2369</v>
      </c>
      <c r="F95" s="61"/>
      <c r="G95" s="44">
        <v>1552</v>
      </c>
      <c r="H95" s="44"/>
      <c r="I95" s="44">
        <v>2200</v>
      </c>
      <c r="J95" s="48"/>
      <c r="K95" s="78">
        <v>446</v>
      </c>
      <c r="L95" s="44"/>
      <c r="M95" s="78">
        <v>200</v>
      </c>
      <c r="N95" s="44"/>
      <c r="O95" s="44">
        <f t="shared" si="6"/>
        <v>646</v>
      </c>
      <c r="P95" s="44"/>
      <c r="Q95" s="80">
        <v>1700</v>
      </c>
      <c r="R95" s="51"/>
      <c r="S95" s="44"/>
      <c r="T95" s="44"/>
    </row>
    <row r="96" spans="1:22" ht="15" x14ac:dyDescent="0.25">
      <c r="A96" s="47"/>
      <c r="B96" s="47"/>
      <c r="C96" s="47" t="s">
        <v>9</v>
      </c>
      <c r="D96" s="47"/>
      <c r="E96" s="48">
        <v>1994</v>
      </c>
      <c r="F96" s="61"/>
      <c r="G96" s="44">
        <v>1776</v>
      </c>
      <c r="H96" s="44"/>
      <c r="I96" s="44">
        <v>1000</v>
      </c>
      <c r="J96" s="48"/>
      <c r="K96" s="78">
        <v>244</v>
      </c>
      <c r="L96" s="44"/>
      <c r="M96" s="78">
        <v>200</v>
      </c>
      <c r="N96" s="44"/>
      <c r="O96" s="44">
        <f t="shared" si="6"/>
        <v>444</v>
      </c>
      <c r="P96" s="44"/>
      <c r="Q96" s="80">
        <v>1000</v>
      </c>
      <c r="R96" s="44"/>
      <c r="S96" s="44"/>
      <c r="T96" s="44"/>
    </row>
    <row r="97" spans="1:20" ht="15" x14ac:dyDescent="0.25">
      <c r="A97" s="47"/>
      <c r="B97" s="47"/>
      <c r="C97" s="47" t="s">
        <v>168</v>
      </c>
      <c r="D97" s="47"/>
      <c r="E97" s="48">
        <v>2195</v>
      </c>
      <c r="F97" s="61"/>
      <c r="G97" s="44">
        <v>4873</v>
      </c>
      <c r="H97" s="44"/>
      <c r="I97" s="44">
        <v>1900</v>
      </c>
      <c r="J97" s="48"/>
      <c r="K97" s="78">
        <v>880</v>
      </c>
      <c r="L97" s="44"/>
      <c r="M97" s="78">
        <v>300</v>
      </c>
      <c r="N97" s="44"/>
      <c r="O97" s="44">
        <f t="shared" si="6"/>
        <v>1180</v>
      </c>
      <c r="P97" s="44"/>
      <c r="Q97" s="80">
        <v>1800</v>
      </c>
      <c r="R97" s="44"/>
      <c r="S97" s="44"/>
      <c r="T97" s="44"/>
    </row>
    <row r="98" spans="1:20" ht="15" x14ac:dyDescent="0.25">
      <c r="A98" s="47"/>
      <c r="B98" s="47"/>
      <c r="C98" s="47" t="s">
        <v>273</v>
      </c>
      <c r="D98" s="47"/>
      <c r="E98" s="48">
        <v>2421</v>
      </c>
      <c r="F98" s="61"/>
      <c r="G98" s="44">
        <v>3057</v>
      </c>
      <c r="H98" s="44"/>
      <c r="I98" s="44">
        <v>2500</v>
      </c>
      <c r="J98" s="48"/>
      <c r="K98" s="78">
        <v>2538</v>
      </c>
      <c r="L98" s="44"/>
      <c r="M98" s="78">
        <v>500</v>
      </c>
      <c r="N98" s="44"/>
      <c r="O98" s="44">
        <f t="shared" si="6"/>
        <v>3038</v>
      </c>
      <c r="P98" s="44"/>
      <c r="Q98" s="80">
        <v>3100</v>
      </c>
      <c r="R98" s="44"/>
      <c r="S98" s="44"/>
      <c r="T98" s="44"/>
    </row>
    <row r="99" spans="1:20" ht="15" x14ac:dyDescent="0.25">
      <c r="A99" s="47"/>
      <c r="B99" s="47"/>
      <c r="C99" s="47" t="s">
        <v>60</v>
      </c>
      <c r="D99" s="47"/>
      <c r="E99" s="48">
        <v>63</v>
      </c>
      <c r="F99" s="61"/>
      <c r="G99" s="44">
        <v>0</v>
      </c>
      <c r="H99" s="44"/>
      <c r="I99" s="44">
        <v>0</v>
      </c>
      <c r="J99" s="48"/>
      <c r="K99" s="78"/>
      <c r="L99" s="44"/>
      <c r="M99" s="78">
        <v>0</v>
      </c>
      <c r="N99" s="44"/>
      <c r="O99" s="44">
        <f t="shared" si="6"/>
        <v>0</v>
      </c>
      <c r="P99" s="44"/>
      <c r="Q99" s="80">
        <v>0</v>
      </c>
      <c r="R99" s="44"/>
      <c r="S99" s="44"/>
      <c r="T99" s="44"/>
    </row>
    <row r="100" spans="1:20" s="86" customFormat="1" ht="15" x14ac:dyDescent="0.25">
      <c r="A100" s="64"/>
      <c r="B100" s="64"/>
      <c r="C100" s="64"/>
      <c r="D100" s="64"/>
      <c r="E100" s="283">
        <f>SUM(E88:E99)</f>
        <v>27160</v>
      </c>
      <c r="F100" s="225"/>
      <c r="G100" s="283">
        <f>SUM(G88:G99)</f>
        <v>28079</v>
      </c>
      <c r="H100" s="85"/>
      <c r="I100" s="283">
        <f>SUM(I88:I99)</f>
        <v>28400</v>
      </c>
      <c r="J100" s="87"/>
      <c r="K100" s="283">
        <f>SUM(K88:K99)</f>
        <v>12307</v>
      </c>
      <c r="L100" s="85"/>
      <c r="M100" s="283">
        <f>SUM(M88:M99)</f>
        <v>5126</v>
      </c>
      <c r="N100" s="85"/>
      <c r="O100" s="283">
        <f>SUM(O88:O99)</f>
        <v>17433</v>
      </c>
      <c r="P100" s="85"/>
      <c r="Q100" s="283">
        <f>SUM(Q88:Q99)</f>
        <v>24880</v>
      </c>
      <c r="R100" s="85"/>
      <c r="S100" s="85"/>
      <c r="T100" s="85"/>
    </row>
    <row r="101" spans="1:20" ht="15" x14ac:dyDescent="0.25">
      <c r="A101" s="46"/>
      <c r="B101" s="47"/>
      <c r="C101" s="47"/>
      <c r="D101" s="47"/>
      <c r="E101" s="284"/>
      <c r="F101" s="61"/>
      <c r="G101" s="285"/>
      <c r="H101" s="44"/>
      <c r="I101" s="285"/>
      <c r="J101" s="53"/>
      <c r="K101" s="54"/>
      <c r="L101" s="44"/>
      <c r="M101" s="81"/>
      <c r="N101" s="44"/>
      <c r="O101" s="54"/>
      <c r="P101" s="44"/>
      <c r="Q101" s="83"/>
      <c r="R101" s="44"/>
      <c r="S101" s="44"/>
      <c r="T101" s="44"/>
    </row>
    <row r="102" spans="1:20" ht="15" x14ac:dyDescent="0.25">
      <c r="A102" s="47"/>
      <c r="B102" s="47" t="s">
        <v>40</v>
      </c>
      <c r="C102" s="47"/>
      <c r="D102" s="47"/>
      <c r="E102" s="48"/>
      <c r="F102" s="61"/>
      <c r="G102" s="44"/>
      <c r="H102" s="44"/>
      <c r="I102" s="48"/>
      <c r="J102" s="48"/>
      <c r="K102" s="44"/>
      <c r="L102" s="44"/>
      <c r="M102" s="78"/>
      <c r="N102" s="44"/>
      <c r="O102" s="44"/>
      <c r="P102" s="44"/>
      <c r="Q102" s="80"/>
      <c r="R102" s="44"/>
      <c r="S102" s="44"/>
      <c r="T102" s="44"/>
    </row>
    <row r="103" spans="1:20" ht="15" x14ac:dyDescent="0.25">
      <c r="A103" s="47"/>
      <c r="B103" s="47"/>
      <c r="C103" s="47" t="s">
        <v>169</v>
      </c>
      <c r="D103" s="47"/>
      <c r="E103" s="48">
        <v>9305</v>
      </c>
      <c r="F103" s="61"/>
      <c r="G103" s="44">
        <v>9758</v>
      </c>
      <c r="H103" s="44"/>
      <c r="I103" s="44">
        <v>10080</v>
      </c>
      <c r="J103" s="48"/>
      <c r="K103" s="78">
        <v>4065</v>
      </c>
      <c r="L103" s="44"/>
      <c r="M103" s="78">
        <v>5000</v>
      </c>
      <c r="N103" s="44"/>
      <c r="O103" s="44">
        <f>SUM(K103:M103)</f>
        <v>9065</v>
      </c>
      <c r="P103" s="44"/>
      <c r="Q103" s="80">
        <v>9800</v>
      </c>
      <c r="R103" s="56"/>
      <c r="S103" s="44"/>
      <c r="T103" s="44"/>
    </row>
    <row r="104" spans="1:20" ht="15" x14ac:dyDescent="0.25">
      <c r="A104" s="47"/>
      <c r="B104" s="47"/>
      <c r="C104" s="47" t="s">
        <v>238</v>
      </c>
      <c r="D104" s="47"/>
      <c r="E104" s="48">
        <v>0</v>
      </c>
      <c r="F104" s="61"/>
      <c r="G104" s="44">
        <v>0</v>
      </c>
      <c r="H104" s="44"/>
      <c r="I104" s="44">
        <v>0</v>
      </c>
      <c r="J104" s="48"/>
      <c r="K104" s="78"/>
      <c r="L104" s="44"/>
      <c r="M104" s="78">
        <v>0</v>
      </c>
      <c r="N104" s="44"/>
      <c r="O104" s="44">
        <f t="shared" ref="O104:O106" si="7">SUM(K104:M104)</f>
        <v>0</v>
      </c>
      <c r="P104" s="44"/>
      <c r="Q104" s="80">
        <v>0</v>
      </c>
      <c r="S104" s="44"/>
      <c r="T104" s="44"/>
    </row>
    <row r="105" spans="1:20" ht="15" x14ac:dyDescent="0.25">
      <c r="A105" s="47"/>
      <c r="B105" s="47"/>
      <c r="C105" s="47" t="s">
        <v>170</v>
      </c>
      <c r="D105" s="47"/>
      <c r="E105" s="48">
        <v>1367</v>
      </c>
      <c r="F105" s="61"/>
      <c r="G105" s="44">
        <v>1309</v>
      </c>
      <c r="H105" s="44"/>
      <c r="I105" s="44">
        <v>1526</v>
      </c>
      <c r="J105" s="48"/>
      <c r="K105" s="78">
        <v>316</v>
      </c>
      <c r="L105" s="44"/>
      <c r="M105" s="78">
        <v>1000</v>
      </c>
      <c r="N105" s="44"/>
      <c r="O105" s="44">
        <f t="shared" si="7"/>
        <v>1316</v>
      </c>
      <c r="P105" s="44"/>
      <c r="Q105" s="80">
        <v>1325</v>
      </c>
      <c r="R105" s="44"/>
      <c r="S105" s="44"/>
      <c r="T105" s="44"/>
    </row>
    <row r="106" spans="1:20" ht="15" x14ac:dyDescent="0.25">
      <c r="A106" s="47"/>
      <c r="B106" s="47"/>
      <c r="C106" s="47" t="s">
        <v>171</v>
      </c>
      <c r="D106" s="47"/>
      <c r="E106" s="48">
        <v>0</v>
      </c>
      <c r="F106" s="61"/>
      <c r="G106" s="44">
        <v>0</v>
      </c>
      <c r="H106" s="44"/>
      <c r="I106" s="44">
        <v>100</v>
      </c>
      <c r="J106" s="48"/>
      <c r="K106" s="78"/>
      <c r="L106" s="44"/>
      <c r="M106" s="78">
        <v>0</v>
      </c>
      <c r="N106" s="44"/>
      <c r="O106" s="44">
        <f t="shared" si="7"/>
        <v>0</v>
      </c>
      <c r="P106" s="44"/>
      <c r="Q106" s="80">
        <v>0</v>
      </c>
      <c r="R106" s="44"/>
      <c r="S106" s="44"/>
      <c r="T106" s="44"/>
    </row>
    <row r="107" spans="1:20" s="86" customFormat="1" ht="15" x14ac:dyDescent="0.25">
      <c r="A107" s="64"/>
      <c r="B107" s="64"/>
      <c r="C107" s="64"/>
      <c r="D107" s="64"/>
      <c r="E107" s="283">
        <f>SUM(E103:E106)</f>
        <v>10672</v>
      </c>
      <c r="F107" s="225"/>
      <c r="G107" s="283">
        <f>SUM(G103:G106)</f>
        <v>11067</v>
      </c>
      <c r="H107" s="85"/>
      <c r="I107" s="283">
        <f>SUM(I103:I106)</f>
        <v>11706</v>
      </c>
      <c r="J107" s="88"/>
      <c r="K107" s="283">
        <f>SUM(K103:K106)</f>
        <v>4381</v>
      </c>
      <c r="L107" s="85"/>
      <c r="M107" s="283">
        <f>SUM(M103:M106)</f>
        <v>6000</v>
      </c>
      <c r="N107" s="85"/>
      <c r="O107" s="283">
        <f>SUM(O103:O106)</f>
        <v>10381</v>
      </c>
      <c r="P107" s="85"/>
      <c r="Q107" s="283">
        <f>SUM(Q103:Q106)</f>
        <v>11125</v>
      </c>
      <c r="R107" s="85"/>
      <c r="S107" s="85"/>
      <c r="T107" s="85"/>
    </row>
    <row r="108" spans="1:20" ht="15" x14ac:dyDescent="0.25">
      <c r="A108" s="47"/>
      <c r="B108" s="47"/>
      <c r="C108" s="47"/>
      <c r="D108" s="47"/>
      <c r="E108" s="48"/>
      <c r="F108" s="61"/>
      <c r="G108" s="44"/>
      <c r="H108" s="44"/>
      <c r="I108" s="49"/>
      <c r="J108" s="49"/>
      <c r="K108" s="44"/>
      <c r="L108" s="44"/>
      <c r="M108" s="78"/>
      <c r="N108" s="44"/>
      <c r="O108" s="44"/>
      <c r="P108" s="44"/>
      <c r="Q108" s="80"/>
      <c r="R108" s="44"/>
      <c r="S108" s="44"/>
      <c r="T108" s="44"/>
    </row>
    <row r="109" spans="1:20" s="86" customFormat="1" ht="15" x14ac:dyDescent="0.25">
      <c r="A109" s="64"/>
      <c r="B109" s="64"/>
      <c r="C109" s="64" t="s">
        <v>173</v>
      </c>
      <c r="D109" s="64"/>
      <c r="E109" s="286">
        <f>+E107+E100+E77+E67+E38+E59+E31+E15</f>
        <v>76887</v>
      </c>
      <c r="F109" s="225"/>
      <c r="G109" s="286">
        <f>+G107+G100+G77+G67+G38+G59+G31+G15</f>
        <v>90657</v>
      </c>
      <c r="H109" s="85"/>
      <c r="I109" s="286">
        <f>+I107+I100+I77+I67+I38+I59+I31+I15</f>
        <v>79824</v>
      </c>
      <c r="J109" s="89"/>
      <c r="K109" s="286">
        <f>+K107+K100+K77+K67+K38+K59+K31+K15</f>
        <v>39690</v>
      </c>
      <c r="L109" s="85"/>
      <c r="M109" s="286">
        <f>+M107+M100+M77+M67+M38+M59+M31+M15</f>
        <v>20429</v>
      </c>
      <c r="N109" s="85"/>
      <c r="O109" s="286">
        <f>+O107+O100+O77+O67+O38+O59+O31+O15</f>
        <v>60119</v>
      </c>
      <c r="P109" s="85"/>
      <c r="Q109" s="286">
        <f>+Q107+Q100+Q77+Q67+Q38+Q59+Q31+Q15</f>
        <v>74445</v>
      </c>
      <c r="R109" s="85"/>
      <c r="S109" s="85"/>
      <c r="T109" s="85"/>
    </row>
    <row r="110" spans="1:20" ht="15" x14ac:dyDescent="0.25">
      <c r="A110" s="47"/>
      <c r="B110" s="47"/>
      <c r="C110" s="47"/>
      <c r="D110" s="47"/>
      <c r="E110" s="48"/>
      <c r="F110" s="61"/>
      <c r="G110" s="44"/>
      <c r="H110" s="44"/>
      <c r="I110" s="49"/>
      <c r="J110" s="49"/>
      <c r="K110" s="44"/>
      <c r="L110" s="44"/>
      <c r="M110" s="78"/>
      <c r="N110" s="44"/>
      <c r="O110" s="44"/>
      <c r="P110" s="44"/>
      <c r="Q110" s="80"/>
      <c r="R110" s="44"/>
      <c r="S110" s="44"/>
      <c r="T110" s="44"/>
    </row>
    <row r="111" spans="1:20" ht="15" x14ac:dyDescent="0.25">
      <c r="A111" s="64" t="s">
        <v>82</v>
      </c>
      <c r="B111" s="47"/>
      <c r="C111" s="47"/>
      <c r="D111" s="47"/>
      <c r="E111" s="48"/>
      <c r="F111" s="61"/>
      <c r="G111" s="44"/>
      <c r="H111" s="44"/>
      <c r="I111" s="44"/>
      <c r="J111" s="44"/>
      <c r="K111" s="44"/>
      <c r="L111" s="44"/>
      <c r="M111" s="78"/>
      <c r="N111" s="44"/>
      <c r="O111" s="44"/>
      <c r="P111" s="44"/>
      <c r="Q111" s="83" t="s">
        <v>115</v>
      </c>
      <c r="R111" s="44"/>
      <c r="S111" s="44"/>
      <c r="T111" s="44"/>
    </row>
    <row r="112" spans="1:20" ht="15" x14ac:dyDescent="0.25">
      <c r="A112" s="47" t="str">
        <f>+A2</f>
        <v>2022 BUDGET</v>
      </c>
      <c r="B112" s="47"/>
      <c r="C112" s="47"/>
      <c r="D112" s="47"/>
      <c r="E112" s="48"/>
      <c r="F112" s="61"/>
      <c r="G112" s="44"/>
      <c r="H112" s="44"/>
      <c r="I112" s="44"/>
      <c r="J112" s="44"/>
      <c r="K112" s="44"/>
      <c r="L112" s="44"/>
      <c r="M112" s="78"/>
      <c r="N112" s="44"/>
      <c r="O112" s="44"/>
      <c r="P112" s="44"/>
      <c r="Q112" s="244">
        <f ca="1">NOW()</f>
        <v>44536.809917245373</v>
      </c>
      <c r="R112" s="44"/>
      <c r="S112" s="44"/>
      <c r="T112" s="44"/>
    </row>
    <row r="113" spans="1:20" ht="15" x14ac:dyDescent="0.25">
      <c r="A113" s="47" t="s">
        <v>148</v>
      </c>
      <c r="B113" s="47"/>
      <c r="C113" s="47"/>
      <c r="D113" s="47"/>
      <c r="E113" s="48"/>
      <c r="F113" s="61"/>
      <c r="G113" s="44"/>
      <c r="H113" s="44"/>
      <c r="I113" s="44"/>
      <c r="J113" s="44"/>
      <c r="K113" s="44"/>
      <c r="L113" s="44"/>
      <c r="M113" s="78"/>
      <c r="N113" s="44"/>
      <c r="O113" s="44"/>
      <c r="P113" s="44"/>
      <c r="Q113" s="80"/>
      <c r="R113" s="44"/>
      <c r="S113" s="44"/>
      <c r="T113" s="44"/>
    </row>
    <row r="114" spans="1:20" ht="15" x14ac:dyDescent="0.25">
      <c r="A114" s="47"/>
      <c r="B114" s="47"/>
      <c r="C114" s="47"/>
      <c r="D114" s="47"/>
      <c r="E114" s="48"/>
      <c r="F114" s="61"/>
      <c r="G114" s="44"/>
      <c r="H114" s="44"/>
      <c r="I114" s="49"/>
      <c r="J114" s="49"/>
      <c r="K114" s="44"/>
      <c r="L114" s="44"/>
      <c r="M114" s="78"/>
      <c r="N114" s="44"/>
      <c r="O114" s="44"/>
      <c r="P114" s="44"/>
      <c r="Q114" s="80"/>
      <c r="R114" s="44"/>
      <c r="S114" s="44"/>
      <c r="T114" s="44"/>
    </row>
    <row r="115" spans="1:20" ht="15" x14ac:dyDescent="0.25">
      <c r="A115" s="47"/>
      <c r="B115" s="47"/>
      <c r="C115" s="47"/>
      <c r="D115" s="47"/>
      <c r="E115" s="48"/>
      <c r="F115" s="61"/>
      <c r="G115" s="44"/>
      <c r="H115" s="44"/>
      <c r="I115" s="67">
        <f>+I4</f>
        <v>2021</v>
      </c>
      <c r="J115" s="67"/>
      <c r="K115" s="67"/>
      <c r="L115" s="68"/>
      <c r="M115" s="239"/>
      <c r="N115" s="68"/>
      <c r="O115" s="68"/>
      <c r="P115" s="44"/>
      <c r="Q115" s="80"/>
      <c r="R115" s="44"/>
      <c r="S115" s="44"/>
      <c r="T115" s="44"/>
    </row>
    <row r="116" spans="1:20" ht="15" x14ac:dyDescent="0.25">
      <c r="A116" s="47"/>
      <c r="B116" s="47"/>
      <c r="C116" s="47"/>
      <c r="D116" s="47"/>
      <c r="E116" s="281">
        <f>+AllFundSum!F$6</f>
        <v>2019</v>
      </c>
      <c r="F116" s="229"/>
      <c r="G116" s="69">
        <f>+AllFundSum!H$6</f>
        <v>2020</v>
      </c>
      <c r="H116" s="44"/>
      <c r="I116" s="44"/>
      <c r="J116" s="53"/>
      <c r="K116" s="70" t="str">
        <f>+K5</f>
        <v>1st 6 Mos</v>
      </c>
      <c r="L116" s="53"/>
      <c r="M116" s="240" t="str">
        <f>+M5</f>
        <v>Last 6 Mos</v>
      </c>
      <c r="N116" s="53"/>
      <c r="O116" s="44"/>
      <c r="P116" s="44"/>
      <c r="Q116" s="245">
        <v>2021</v>
      </c>
      <c r="R116" s="44"/>
      <c r="S116" s="44"/>
      <c r="T116" s="44"/>
    </row>
    <row r="117" spans="1:20" ht="15" x14ac:dyDescent="0.25">
      <c r="A117" s="46" t="s">
        <v>74</v>
      </c>
      <c r="B117" s="47"/>
      <c r="C117" s="47"/>
      <c r="D117" s="47"/>
      <c r="E117" s="282" t="str">
        <f>+AllFundSum!F$7</f>
        <v>Actual</v>
      </c>
      <c r="F117" s="229"/>
      <c r="G117" s="68" t="str">
        <f>+AllFundSum!H$7</f>
        <v>Actual</v>
      </c>
      <c r="H117" s="44"/>
      <c r="I117" s="72" t="s">
        <v>4</v>
      </c>
      <c r="J117" s="53"/>
      <c r="K117" s="73" t="s">
        <v>3</v>
      </c>
      <c r="L117" s="44"/>
      <c r="M117" s="241" t="s">
        <v>63</v>
      </c>
      <c r="N117" s="44"/>
      <c r="O117" s="73" t="s">
        <v>64</v>
      </c>
      <c r="P117" s="44"/>
      <c r="Q117" s="242" t="s">
        <v>4</v>
      </c>
      <c r="R117" s="44"/>
      <c r="S117" s="44"/>
      <c r="T117" s="44"/>
    </row>
    <row r="118" spans="1:20" ht="15" x14ac:dyDescent="0.25">
      <c r="A118" s="46"/>
      <c r="B118" s="47" t="s">
        <v>220</v>
      </c>
      <c r="C118" s="47"/>
      <c r="D118" s="47"/>
      <c r="E118" s="48"/>
      <c r="F118" s="61"/>
      <c r="G118" s="44"/>
      <c r="H118" s="44"/>
      <c r="I118" s="44"/>
      <c r="J118" s="44"/>
      <c r="K118" s="44"/>
      <c r="L118" s="44"/>
      <c r="M118" s="78"/>
      <c r="N118" s="44"/>
      <c r="O118" s="44"/>
      <c r="P118" s="44"/>
      <c r="Q118" s="80"/>
      <c r="R118" s="44"/>
      <c r="S118" s="44"/>
      <c r="T118" s="44"/>
    </row>
    <row r="119" spans="1:20" ht="15" x14ac:dyDescent="0.25">
      <c r="A119" s="46"/>
      <c r="B119" s="47"/>
      <c r="C119" s="47" t="s">
        <v>160</v>
      </c>
      <c r="D119" s="47"/>
      <c r="E119" s="48">
        <v>8810</v>
      </c>
      <c r="F119" s="61"/>
      <c r="G119" s="44">
        <v>9683</v>
      </c>
      <c r="H119" s="44"/>
      <c r="I119" s="44">
        <v>8341</v>
      </c>
      <c r="J119" s="44"/>
      <c r="K119" s="78">
        <v>6510</v>
      </c>
      <c r="L119" s="44"/>
      <c r="M119" s="78">
        <v>2000</v>
      </c>
      <c r="N119" s="44"/>
      <c r="O119" s="44">
        <f t="shared" ref="O119:O131" si="8">SUM(K119:M119)</f>
        <v>8510</v>
      </c>
      <c r="P119" s="44"/>
      <c r="Q119" s="80">
        <v>8360</v>
      </c>
      <c r="R119" s="44" t="s">
        <v>319</v>
      </c>
      <c r="S119" s="44"/>
      <c r="T119" s="44"/>
    </row>
    <row r="120" spans="1:20" ht="15" x14ac:dyDescent="0.25">
      <c r="A120" s="46"/>
      <c r="B120" s="47"/>
      <c r="C120" s="47" t="s">
        <v>84</v>
      </c>
      <c r="D120" s="47"/>
      <c r="E120" s="48">
        <v>674</v>
      </c>
      <c r="F120" s="61"/>
      <c r="G120" s="44">
        <v>709</v>
      </c>
      <c r="H120" s="44"/>
      <c r="I120" s="44">
        <v>700</v>
      </c>
      <c r="J120" s="44"/>
      <c r="K120" s="78">
        <v>498</v>
      </c>
      <c r="L120" s="44"/>
      <c r="M120" s="78">
        <v>200</v>
      </c>
      <c r="N120" s="44"/>
      <c r="O120" s="44">
        <f t="shared" si="8"/>
        <v>698</v>
      </c>
      <c r="P120" s="44"/>
      <c r="Q120" s="80">
        <v>700</v>
      </c>
      <c r="R120" s="44"/>
      <c r="S120" s="44"/>
      <c r="T120" s="44"/>
    </row>
    <row r="121" spans="1:20" ht="15" x14ac:dyDescent="0.25">
      <c r="A121" s="46"/>
      <c r="B121" s="47"/>
      <c r="C121" s="47" t="s">
        <v>234</v>
      </c>
      <c r="D121" s="47"/>
      <c r="E121" s="48">
        <v>1062</v>
      </c>
      <c r="F121" s="61"/>
      <c r="G121" s="44">
        <v>1013</v>
      </c>
      <c r="H121" s="44"/>
      <c r="I121" s="44">
        <v>900</v>
      </c>
      <c r="J121" s="44"/>
      <c r="K121" s="78">
        <v>1475</v>
      </c>
      <c r="L121" s="44"/>
      <c r="M121" s="78">
        <v>0</v>
      </c>
      <c r="N121" s="44"/>
      <c r="O121" s="44">
        <f t="shared" si="8"/>
        <v>1475</v>
      </c>
      <c r="P121" s="44"/>
      <c r="Q121" s="80">
        <v>1000</v>
      </c>
      <c r="R121" s="44"/>
      <c r="S121" s="44"/>
      <c r="T121" s="44"/>
    </row>
    <row r="122" spans="1:20" ht="15" x14ac:dyDescent="0.25">
      <c r="A122" s="46"/>
      <c r="B122" s="47"/>
      <c r="C122" s="47" t="s">
        <v>154</v>
      </c>
      <c r="D122" s="47"/>
      <c r="E122" s="48">
        <v>0</v>
      </c>
      <c r="F122" s="61"/>
      <c r="G122" s="44">
        <v>400</v>
      </c>
      <c r="H122" s="44"/>
      <c r="I122" s="44">
        <v>225</v>
      </c>
      <c r="J122" s="44"/>
      <c r="K122" s="78">
        <v>225</v>
      </c>
      <c r="L122" s="44"/>
      <c r="M122" s="78">
        <v>0</v>
      </c>
      <c r="N122" s="44"/>
      <c r="O122" s="44">
        <f t="shared" si="8"/>
        <v>225</v>
      </c>
      <c r="P122" s="44"/>
      <c r="Q122" s="80">
        <v>0</v>
      </c>
      <c r="R122" s="44"/>
      <c r="S122" s="44"/>
      <c r="T122" s="44"/>
    </row>
    <row r="123" spans="1:20" ht="15" x14ac:dyDescent="0.25">
      <c r="A123" s="46"/>
      <c r="B123" s="47"/>
      <c r="C123" s="47" t="s">
        <v>59</v>
      </c>
      <c r="D123" s="47"/>
      <c r="E123" s="48">
        <v>456</v>
      </c>
      <c r="F123" s="61"/>
      <c r="G123" s="44">
        <v>481</v>
      </c>
      <c r="H123" s="44"/>
      <c r="I123" s="44">
        <v>480</v>
      </c>
      <c r="J123" s="44"/>
      <c r="K123" s="78">
        <v>289</v>
      </c>
      <c r="L123" s="44"/>
      <c r="M123" s="78">
        <v>170</v>
      </c>
      <c r="N123" s="44"/>
      <c r="O123" s="44">
        <f t="shared" si="8"/>
        <v>459</v>
      </c>
      <c r="P123" s="44"/>
      <c r="Q123" s="80">
        <v>480</v>
      </c>
      <c r="R123" s="44"/>
      <c r="S123" s="44"/>
      <c r="T123" s="44"/>
    </row>
    <row r="124" spans="1:20" ht="15" x14ac:dyDescent="0.25">
      <c r="A124" s="46"/>
      <c r="B124" s="47"/>
      <c r="C124" s="47" t="s">
        <v>229</v>
      </c>
      <c r="D124" s="47"/>
      <c r="E124" s="48">
        <v>1701</v>
      </c>
      <c r="F124" s="61"/>
      <c r="G124" s="44">
        <v>367</v>
      </c>
      <c r="H124" s="44"/>
      <c r="I124" s="44">
        <v>400</v>
      </c>
      <c r="J124" s="44"/>
      <c r="K124" s="78">
        <v>0</v>
      </c>
      <c r="L124" s="44"/>
      <c r="M124" s="78">
        <v>0</v>
      </c>
      <c r="N124" s="44"/>
      <c r="O124" s="44">
        <f t="shared" si="8"/>
        <v>0</v>
      </c>
      <c r="P124" s="44"/>
      <c r="Q124" s="80">
        <v>500</v>
      </c>
      <c r="R124" s="44"/>
      <c r="S124" s="44"/>
      <c r="T124" s="44"/>
    </row>
    <row r="125" spans="1:20" ht="15" x14ac:dyDescent="0.25">
      <c r="A125" s="46"/>
      <c r="B125" s="47"/>
      <c r="C125" s="47" t="s">
        <v>230</v>
      </c>
      <c r="D125" s="47"/>
      <c r="E125" s="48">
        <v>601</v>
      </c>
      <c r="F125" s="61"/>
      <c r="G125" s="44">
        <v>850</v>
      </c>
      <c r="H125" s="44"/>
      <c r="I125" s="44">
        <v>500</v>
      </c>
      <c r="J125" s="44"/>
      <c r="K125" s="78">
        <v>76</v>
      </c>
      <c r="L125" s="44"/>
      <c r="M125" s="78">
        <v>0</v>
      </c>
      <c r="N125" s="44"/>
      <c r="O125" s="44">
        <f t="shared" si="8"/>
        <v>76</v>
      </c>
      <c r="P125" s="44"/>
      <c r="Q125" s="80">
        <v>300</v>
      </c>
      <c r="R125" s="44"/>
      <c r="S125" s="44"/>
      <c r="T125" s="44"/>
    </row>
    <row r="126" spans="1:20" ht="15" x14ac:dyDescent="0.25">
      <c r="A126" s="46"/>
      <c r="B126" s="47"/>
      <c r="C126" s="47" t="s">
        <v>150</v>
      </c>
      <c r="D126" s="47"/>
      <c r="E126" s="48">
        <v>2296</v>
      </c>
      <c r="F126" s="61"/>
      <c r="G126" s="44">
        <v>1000</v>
      </c>
      <c r="H126" s="44"/>
      <c r="I126" s="44">
        <v>1750</v>
      </c>
      <c r="J126" s="44"/>
      <c r="K126" s="78">
        <v>1971</v>
      </c>
      <c r="L126" s="44"/>
      <c r="M126" s="78">
        <v>0</v>
      </c>
      <c r="N126" s="44"/>
      <c r="O126" s="44">
        <f t="shared" si="8"/>
        <v>1971</v>
      </c>
      <c r="P126" s="44"/>
      <c r="Q126" s="80">
        <v>1850</v>
      </c>
      <c r="R126" s="44"/>
      <c r="S126" s="44"/>
      <c r="T126" s="44"/>
    </row>
    <row r="127" spans="1:20" ht="15" x14ac:dyDescent="0.25">
      <c r="A127" s="46"/>
      <c r="B127" s="47"/>
      <c r="C127" s="47" t="s">
        <v>228</v>
      </c>
      <c r="D127" s="47"/>
      <c r="E127" s="48">
        <v>249</v>
      </c>
      <c r="F127" s="61"/>
      <c r="G127" s="44">
        <v>76</v>
      </c>
      <c r="H127" s="44"/>
      <c r="I127" s="44">
        <v>0</v>
      </c>
      <c r="J127" s="44"/>
      <c r="K127" s="78">
        <v>195</v>
      </c>
      <c r="L127" s="44"/>
      <c r="M127" s="78">
        <v>0</v>
      </c>
      <c r="N127" s="44"/>
      <c r="O127" s="44">
        <f t="shared" si="8"/>
        <v>195</v>
      </c>
      <c r="P127" s="44"/>
      <c r="Q127" s="80">
        <v>0</v>
      </c>
      <c r="R127" s="44"/>
      <c r="S127" s="44"/>
      <c r="T127" s="44"/>
    </row>
    <row r="128" spans="1:20" ht="15" x14ac:dyDescent="0.25">
      <c r="A128" s="46"/>
      <c r="B128" s="47"/>
      <c r="C128" s="47" t="s">
        <v>253</v>
      </c>
      <c r="D128" s="47"/>
      <c r="E128" s="48">
        <v>0</v>
      </c>
      <c r="F128" s="61"/>
      <c r="G128" s="44">
        <v>4325</v>
      </c>
      <c r="H128" s="44"/>
      <c r="I128" s="44">
        <v>0</v>
      </c>
      <c r="J128" s="44"/>
      <c r="K128" s="78"/>
      <c r="L128" s="44"/>
      <c r="M128" s="78">
        <v>0</v>
      </c>
      <c r="N128" s="44"/>
      <c r="O128" s="44">
        <f t="shared" si="8"/>
        <v>0</v>
      </c>
      <c r="P128" s="44"/>
      <c r="Q128" s="80">
        <v>0</v>
      </c>
      <c r="R128" s="44"/>
      <c r="S128" s="44"/>
      <c r="T128" s="44"/>
    </row>
    <row r="129" spans="1:31" ht="15" x14ac:dyDescent="0.25">
      <c r="A129" s="46"/>
      <c r="B129" s="47"/>
      <c r="C129" s="47" t="s">
        <v>231</v>
      </c>
      <c r="D129" s="47"/>
      <c r="E129" s="48">
        <v>720</v>
      </c>
      <c r="F129" s="61"/>
      <c r="G129" s="44">
        <v>574</v>
      </c>
      <c r="H129" s="44"/>
      <c r="I129" s="44">
        <v>900</v>
      </c>
      <c r="J129" s="44"/>
      <c r="K129" s="78">
        <v>380</v>
      </c>
      <c r="L129" s="44"/>
      <c r="M129" s="78">
        <v>300</v>
      </c>
      <c r="N129" s="44"/>
      <c r="O129" s="44">
        <f t="shared" si="8"/>
        <v>680</v>
      </c>
      <c r="P129" s="44"/>
      <c r="Q129" s="80">
        <v>900</v>
      </c>
      <c r="R129" s="44"/>
      <c r="S129" s="44"/>
      <c r="T129" s="44"/>
    </row>
    <row r="130" spans="1:31" ht="15" x14ac:dyDescent="0.25">
      <c r="A130" s="46"/>
      <c r="B130" s="47"/>
      <c r="C130" s="47" t="s">
        <v>9</v>
      </c>
      <c r="D130" s="47"/>
      <c r="E130" s="48">
        <v>204</v>
      </c>
      <c r="F130" s="61"/>
      <c r="G130" s="44">
        <v>0</v>
      </c>
      <c r="H130" s="44"/>
      <c r="I130" s="44">
        <v>1950</v>
      </c>
      <c r="J130" s="44"/>
      <c r="K130" s="78">
        <v>1728</v>
      </c>
      <c r="L130" s="44"/>
      <c r="M130" s="78">
        <v>0</v>
      </c>
      <c r="N130" s="44"/>
      <c r="O130" s="44">
        <f t="shared" si="8"/>
        <v>1728</v>
      </c>
      <c r="P130" s="44"/>
      <c r="Q130" s="80">
        <v>150</v>
      </c>
      <c r="R130" s="44"/>
      <c r="S130" s="44"/>
      <c r="T130" s="44"/>
    </row>
    <row r="131" spans="1:31" ht="15" x14ac:dyDescent="0.25">
      <c r="A131" s="46"/>
      <c r="B131" s="47"/>
      <c r="C131" s="47" t="s">
        <v>196</v>
      </c>
      <c r="D131" s="47"/>
      <c r="E131" s="287">
        <v>0</v>
      </c>
      <c r="F131" s="61"/>
      <c r="G131" s="58">
        <v>395</v>
      </c>
      <c r="H131" s="44"/>
      <c r="I131" s="58">
        <v>0</v>
      </c>
      <c r="J131" s="44"/>
      <c r="K131" s="79"/>
      <c r="L131" s="44"/>
      <c r="M131" s="79"/>
      <c r="N131" s="44"/>
      <c r="O131" s="44">
        <f t="shared" si="8"/>
        <v>0</v>
      </c>
      <c r="P131" s="44"/>
      <c r="Q131" s="79">
        <v>0</v>
      </c>
      <c r="R131" s="44"/>
      <c r="S131" s="44"/>
      <c r="T131" s="44"/>
    </row>
    <row r="132" spans="1:31" s="86" customFormat="1" ht="15" x14ac:dyDescent="0.25">
      <c r="A132" s="90"/>
      <c r="B132" s="64"/>
      <c r="C132" s="64"/>
      <c r="D132" s="64"/>
      <c r="E132" s="286">
        <f>SUM(E118:E131)</f>
        <v>16773</v>
      </c>
      <c r="F132" s="225"/>
      <c r="G132" s="286">
        <f>SUM(G118:G131)</f>
        <v>19873</v>
      </c>
      <c r="H132" s="85"/>
      <c r="I132" s="286">
        <f>SUM(I118:I131)</f>
        <v>16146</v>
      </c>
      <c r="J132" s="85"/>
      <c r="K132" s="286">
        <f>SUM(K118:K131)</f>
        <v>13347</v>
      </c>
      <c r="L132" s="85"/>
      <c r="M132" s="286">
        <f>SUM(M118:M131)</f>
        <v>2670</v>
      </c>
      <c r="N132" s="85"/>
      <c r="O132" s="286">
        <f>SUM(O118:O131)</f>
        <v>16017</v>
      </c>
      <c r="P132" s="85"/>
      <c r="Q132" s="286">
        <f>SUM(Q118:Q131)</f>
        <v>14240</v>
      </c>
      <c r="R132" s="85"/>
      <c r="S132" s="85"/>
      <c r="T132" s="85"/>
    </row>
    <row r="133" spans="1:31" s="86" customFormat="1" ht="15" x14ac:dyDescent="0.25">
      <c r="A133" s="90"/>
      <c r="B133" s="64"/>
      <c r="C133" s="64"/>
      <c r="D133" s="64"/>
      <c r="E133" s="88"/>
      <c r="F133" s="225"/>
      <c r="G133" s="88"/>
      <c r="H133" s="85"/>
      <c r="I133" s="88"/>
      <c r="J133" s="85"/>
      <c r="K133" s="88"/>
      <c r="L133" s="85"/>
      <c r="M133" s="88"/>
      <c r="N133" s="85"/>
      <c r="O133" s="88"/>
      <c r="P133" s="85"/>
      <c r="Q133" s="88"/>
      <c r="R133" s="85"/>
      <c r="S133" s="85"/>
      <c r="T133" s="85"/>
    </row>
    <row r="134" spans="1:31" ht="15" x14ac:dyDescent="0.25">
      <c r="A134" s="46"/>
      <c r="B134" s="47" t="s">
        <v>41</v>
      </c>
      <c r="C134" s="47"/>
      <c r="D134" s="47"/>
      <c r="E134" s="48"/>
      <c r="F134" s="61"/>
      <c r="G134" s="44"/>
      <c r="H134" s="44"/>
      <c r="I134" s="44"/>
      <c r="J134" s="44"/>
      <c r="K134" s="44"/>
      <c r="L134" s="44"/>
      <c r="M134" s="78"/>
      <c r="N134" s="44"/>
      <c r="O134" s="44"/>
      <c r="P134" s="44"/>
      <c r="Q134" s="80"/>
      <c r="R134" s="44"/>
      <c r="S134" s="44"/>
      <c r="T134" s="44"/>
    </row>
    <row r="135" spans="1:31" ht="15" x14ac:dyDescent="0.25">
      <c r="A135" s="47"/>
      <c r="B135" s="45"/>
      <c r="C135" s="47" t="s">
        <v>300</v>
      </c>
      <c r="D135" s="47"/>
      <c r="E135" s="57">
        <v>37249</v>
      </c>
      <c r="F135" s="227"/>
      <c r="G135" s="49">
        <v>34261</v>
      </c>
      <c r="H135" s="49"/>
      <c r="I135" s="49">
        <v>20028</v>
      </c>
      <c r="J135" s="59"/>
      <c r="K135" s="80">
        <v>20000</v>
      </c>
      <c r="L135" s="49"/>
      <c r="M135" s="80">
        <v>0</v>
      </c>
      <c r="N135" s="49"/>
      <c r="O135" s="49">
        <f>SUM(K135:M135)</f>
        <v>20000</v>
      </c>
      <c r="P135" s="49"/>
      <c r="Q135" s="80">
        <v>20815</v>
      </c>
      <c r="R135" s="253"/>
      <c r="S135" s="44" t="s">
        <v>31</v>
      </c>
      <c r="T135" s="44" t="s">
        <v>267</v>
      </c>
      <c r="U135" s="45" t="s">
        <v>31</v>
      </c>
      <c r="V135" s="45" t="s">
        <v>31</v>
      </c>
    </row>
    <row r="136" spans="1:31" ht="15" x14ac:dyDescent="0.25">
      <c r="A136" s="47"/>
      <c r="B136" s="47"/>
      <c r="C136" s="47" t="s">
        <v>299</v>
      </c>
      <c r="D136" s="47"/>
      <c r="E136" s="287">
        <v>0</v>
      </c>
      <c r="F136" s="61"/>
      <c r="G136" s="58">
        <v>0</v>
      </c>
      <c r="H136" s="44"/>
      <c r="I136" s="288">
        <v>13322</v>
      </c>
      <c r="J136" s="59"/>
      <c r="K136" s="58">
        <v>13322</v>
      </c>
      <c r="L136" s="44"/>
      <c r="M136" s="79">
        <v>0</v>
      </c>
      <c r="N136" s="44"/>
      <c r="O136" s="49">
        <f>SUM(K136:M136)</f>
        <v>13322</v>
      </c>
      <c r="P136" s="44"/>
      <c r="Q136" s="79">
        <v>13322</v>
      </c>
      <c r="R136" s="44"/>
      <c r="S136" s="44"/>
      <c r="T136" s="44"/>
    </row>
    <row r="137" spans="1:31" ht="15" x14ac:dyDescent="0.25">
      <c r="A137" s="47"/>
      <c r="B137" s="47"/>
      <c r="C137" s="47"/>
      <c r="D137" s="47"/>
      <c r="E137" s="289">
        <f>SUM(E135:E136)</f>
        <v>37249</v>
      </c>
      <c r="F137" s="61"/>
      <c r="G137" s="289">
        <f>SUM(G135:G136)</f>
        <v>34261</v>
      </c>
      <c r="H137" s="44"/>
      <c r="I137" s="289">
        <f>SUM(I135:I136)</f>
        <v>33350</v>
      </c>
      <c r="J137" s="59"/>
      <c r="K137" s="289">
        <f>SUM(K135:K136)</f>
        <v>33322</v>
      </c>
      <c r="L137" s="44"/>
      <c r="M137" s="289">
        <f>SUM(M135:M136)</f>
        <v>0</v>
      </c>
      <c r="N137" s="44"/>
      <c r="O137" s="289">
        <f>SUM(O135:O136)</f>
        <v>33322</v>
      </c>
      <c r="P137" s="44"/>
      <c r="Q137" s="289">
        <f>SUM(Q135:Q136)</f>
        <v>34137</v>
      </c>
      <c r="R137" s="44"/>
      <c r="S137" s="44"/>
      <c r="T137" s="44"/>
    </row>
    <row r="138" spans="1:31" ht="15" x14ac:dyDescent="0.25">
      <c r="A138" s="47"/>
      <c r="B138" s="47"/>
      <c r="C138" s="47"/>
      <c r="D138" s="47"/>
      <c r="E138" s="48"/>
      <c r="F138" s="61"/>
      <c r="G138" s="44"/>
      <c r="H138" s="44"/>
      <c r="I138" s="59"/>
      <c r="J138" s="59"/>
      <c r="K138" s="44"/>
      <c r="L138" s="44"/>
      <c r="M138" s="78"/>
      <c r="N138" s="44"/>
      <c r="O138" s="44"/>
      <c r="P138" s="44"/>
      <c r="Q138" s="80"/>
      <c r="R138" s="44"/>
      <c r="S138" s="44"/>
      <c r="T138" s="44"/>
    </row>
    <row r="139" spans="1:31" ht="15" x14ac:dyDescent="0.25">
      <c r="A139" s="47"/>
      <c r="B139" s="47" t="s">
        <v>223</v>
      </c>
      <c r="C139" s="47"/>
      <c r="D139" s="47"/>
      <c r="E139" s="287">
        <v>0</v>
      </c>
      <c r="F139" s="61"/>
      <c r="G139" s="58">
        <v>0</v>
      </c>
      <c r="H139" s="44"/>
      <c r="I139" s="288">
        <v>0</v>
      </c>
      <c r="J139" s="59"/>
      <c r="K139" s="79"/>
      <c r="L139" s="44"/>
      <c r="M139" s="79"/>
      <c r="N139" s="44"/>
      <c r="O139" s="58">
        <f>SUM(K139:M139)</f>
        <v>0</v>
      </c>
      <c r="P139" s="44"/>
      <c r="Q139" s="79"/>
      <c r="R139" s="47"/>
      <c r="S139" s="47"/>
      <c r="T139" s="47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</row>
    <row r="140" spans="1:31" ht="15" x14ac:dyDescent="0.25">
      <c r="A140" s="47"/>
      <c r="B140" s="47"/>
      <c r="C140" s="47"/>
      <c r="D140" s="47"/>
      <c r="E140" s="48"/>
      <c r="F140" s="61"/>
      <c r="G140" s="44"/>
      <c r="H140" s="44"/>
      <c r="I140" s="59"/>
      <c r="J140" s="59"/>
      <c r="K140" s="44"/>
      <c r="L140" s="44"/>
      <c r="M140" s="78"/>
      <c r="N140" s="44"/>
      <c r="O140" s="44"/>
      <c r="P140" s="44"/>
      <c r="Q140" s="80"/>
      <c r="R140" s="47"/>
      <c r="S140" s="47"/>
      <c r="T140" s="47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</row>
    <row r="141" spans="1:31" s="93" customFormat="1" ht="15" x14ac:dyDescent="0.25">
      <c r="A141" s="91"/>
      <c r="B141" s="91"/>
      <c r="C141" s="91" t="s">
        <v>174</v>
      </c>
      <c r="D141" s="91"/>
      <c r="E141" s="286">
        <f>E132+E139+E137</f>
        <v>54022</v>
      </c>
      <c r="F141" s="226"/>
      <c r="G141" s="286">
        <f>G132+G139+G137</f>
        <v>54134</v>
      </c>
      <c r="H141" s="89"/>
      <c r="I141" s="286">
        <f>I132+I139+I137</f>
        <v>49496</v>
      </c>
      <c r="J141" s="92"/>
      <c r="K141" s="286">
        <f>K132+K139+K137</f>
        <v>46669</v>
      </c>
      <c r="L141" s="89"/>
      <c r="M141" s="286">
        <f>M132+M139+M137</f>
        <v>2670</v>
      </c>
      <c r="N141" s="89"/>
      <c r="O141" s="286">
        <f>O132+O139+O137</f>
        <v>49339</v>
      </c>
      <c r="P141" s="89"/>
      <c r="Q141" s="286">
        <f>Q132+Q139+Q137</f>
        <v>48377</v>
      </c>
      <c r="R141" s="64"/>
      <c r="S141" s="64"/>
      <c r="T141" s="64"/>
      <c r="U141" s="85"/>
      <c r="V141" s="85"/>
      <c r="W141" s="85"/>
      <c r="X141" s="85"/>
      <c r="Y141" s="85"/>
      <c r="Z141" s="85"/>
      <c r="AA141" s="85"/>
      <c r="AB141" s="85"/>
      <c r="AC141" s="85"/>
      <c r="AD141" s="85"/>
      <c r="AE141" s="85"/>
    </row>
    <row r="142" spans="1:31" ht="15" x14ac:dyDescent="0.25">
      <c r="A142" s="47"/>
      <c r="B142" s="47"/>
      <c r="C142" s="47"/>
      <c r="D142" s="47"/>
      <c r="E142" s="48"/>
      <c r="F142" s="61"/>
      <c r="G142" s="44"/>
      <c r="H142" s="44"/>
      <c r="I142" s="44"/>
      <c r="J142" s="44"/>
      <c r="K142" s="44"/>
      <c r="L142" s="44"/>
      <c r="M142" s="78"/>
      <c r="N142" s="44"/>
      <c r="O142" s="44"/>
      <c r="P142" s="44"/>
      <c r="Q142" s="80"/>
      <c r="R142" s="47"/>
      <c r="S142" s="47"/>
      <c r="T142" s="47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</row>
    <row r="143" spans="1:31" ht="15" x14ac:dyDescent="0.25">
      <c r="A143" s="64" t="s">
        <v>82</v>
      </c>
      <c r="B143" s="47"/>
      <c r="C143" s="47"/>
      <c r="D143" s="47"/>
      <c r="E143" s="48"/>
      <c r="F143" s="61"/>
      <c r="G143" s="44"/>
      <c r="H143" s="44"/>
      <c r="I143" s="44"/>
      <c r="J143" s="44"/>
      <c r="K143" s="44"/>
      <c r="L143" s="44"/>
      <c r="M143" s="78"/>
      <c r="N143" s="44"/>
      <c r="O143" s="44"/>
      <c r="P143" s="44"/>
      <c r="Q143" s="83" t="s">
        <v>116</v>
      </c>
      <c r="R143" s="44"/>
      <c r="S143" s="44"/>
      <c r="T143" s="44"/>
    </row>
    <row r="144" spans="1:31" ht="15" x14ac:dyDescent="0.25">
      <c r="A144" s="47" t="str">
        <f>+A2</f>
        <v>2022 BUDGET</v>
      </c>
      <c r="B144" s="47"/>
      <c r="C144" s="47"/>
      <c r="D144" s="47"/>
      <c r="E144" s="48"/>
      <c r="F144" s="61"/>
      <c r="G144" s="44"/>
      <c r="H144" s="44"/>
      <c r="I144" s="44"/>
      <c r="J144" s="44"/>
      <c r="K144" s="44"/>
      <c r="L144" s="44"/>
      <c r="M144" s="78"/>
      <c r="N144" s="44"/>
      <c r="O144" s="44"/>
      <c r="P144" s="44"/>
      <c r="Q144" s="244">
        <f ca="1">NOW()</f>
        <v>44536.809917245373</v>
      </c>
      <c r="R144" s="44"/>
      <c r="S144" s="44"/>
      <c r="T144" s="44"/>
    </row>
    <row r="145" spans="1:20" ht="15" x14ac:dyDescent="0.25">
      <c r="A145" s="47" t="s">
        <v>148</v>
      </c>
      <c r="B145" s="47"/>
      <c r="C145" s="47"/>
      <c r="D145" s="47"/>
      <c r="E145" s="48"/>
      <c r="F145" s="61"/>
      <c r="G145" s="44"/>
      <c r="H145" s="44"/>
      <c r="I145" s="44"/>
      <c r="J145" s="44"/>
      <c r="K145" s="44"/>
      <c r="L145" s="44"/>
      <c r="M145" s="78"/>
      <c r="N145" s="44"/>
      <c r="O145" s="44"/>
      <c r="P145" s="44"/>
      <c r="Q145" s="80"/>
      <c r="R145" s="44"/>
      <c r="S145" s="44"/>
      <c r="T145" s="44"/>
    </row>
    <row r="146" spans="1:20" ht="15" x14ac:dyDescent="0.25">
      <c r="A146" s="47"/>
      <c r="B146" s="47"/>
      <c r="C146" s="47"/>
      <c r="D146" s="47"/>
      <c r="E146" s="48"/>
      <c r="F146" s="61"/>
      <c r="G146" s="44"/>
      <c r="H146" s="44"/>
      <c r="I146" s="44"/>
      <c r="J146" s="44"/>
      <c r="K146" s="44"/>
      <c r="L146" s="44"/>
      <c r="M146" s="78"/>
      <c r="N146" s="44"/>
      <c r="O146" s="44"/>
      <c r="P146" s="44"/>
      <c r="Q146" s="80"/>
      <c r="R146" s="44"/>
      <c r="S146" s="44"/>
      <c r="T146" s="44"/>
    </row>
    <row r="147" spans="1:20" ht="15" x14ac:dyDescent="0.25">
      <c r="A147" s="47"/>
      <c r="B147" s="47"/>
      <c r="C147" s="47"/>
      <c r="D147" s="47"/>
      <c r="E147" s="48"/>
      <c r="F147" s="61"/>
      <c r="G147" s="44"/>
      <c r="H147" s="44"/>
      <c r="I147" s="67">
        <f>+I4</f>
        <v>2021</v>
      </c>
      <c r="J147" s="67"/>
      <c r="K147" s="67"/>
      <c r="L147" s="68"/>
      <c r="M147" s="239"/>
      <c r="N147" s="68"/>
      <c r="O147" s="68"/>
      <c r="P147" s="44"/>
      <c r="Q147" s="80"/>
      <c r="R147" s="44"/>
      <c r="S147" s="44"/>
      <c r="T147" s="44"/>
    </row>
    <row r="148" spans="1:20" ht="15" x14ac:dyDescent="0.25">
      <c r="A148" s="47"/>
      <c r="B148" s="47"/>
      <c r="C148" s="47"/>
      <c r="D148" s="47"/>
      <c r="E148" s="290">
        <f>+AllFundSum!F$6</f>
        <v>2019</v>
      </c>
      <c r="F148" s="229"/>
      <c r="G148" s="69">
        <f>+AllFundSum!H$6</f>
        <v>2020</v>
      </c>
      <c r="H148" s="44"/>
      <c r="I148" s="44"/>
      <c r="J148" s="53"/>
      <c r="K148" s="70" t="str">
        <f>+K5</f>
        <v>1st 6 Mos</v>
      </c>
      <c r="L148" s="53"/>
      <c r="M148" s="240" t="str">
        <f>+M5</f>
        <v>Last 6 Mos</v>
      </c>
      <c r="N148" s="53"/>
      <c r="O148" s="44"/>
      <c r="P148" s="44"/>
      <c r="Q148" s="99">
        <f>+Q5</f>
        <v>2022</v>
      </c>
      <c r="R148" s="44"/>
      <c r="S148" s="44"/>
      <c r="T148" s="44"/>
    </row>
    <row r="149" spans="1:20" ht="15" x14ac:dyDescent="0.25">
      <c r="A149" s="47"/>
      <c r="B149" s="47"/>
      <c r="C149" s="47"/>
      <c r="D149" s="47"/>
      <c r="E149" s="282" t="str">
        <f>+AllFundSum!F$7</f>
        <v>Actual</v>
      </c>
      <c r="F149" s="229"/>
      <c r="G149" s="68" t="str">
        <f>+AllFundSum!H$7</f>
        <v>Actual</v>
      </c>
      <c r="H149" s="44"/>
      <c r="I149" s="72" t="s">
        <v>4</v>
      </c>
      <c r="J149" s="53"/>
      <c r="K149" s="73" t="s">
        <v>3</v>
      </c>
      <c r="L149" s="44"/>
      <c r="M149" s="241" t="s">
        <v>63</v>
      </c>
      <c r="N149" s="44"/>
      <c r="O149" s="73" t="s">
        <v>64</v>
      </c>
      <c r="P149" s="44"/>
      <c r="Q149" s="242" t="s">
        <v>4</v>
      </c>
      <c r="R149" s="44"/>
      <c r="S149" s="44"/>
      <c r="T149" s="44"/>
    </row>
    <row r="150" spans="1:20" ht="15" x14ac:dyDescent="0.25">
      <c r="A150" s="46" t="s">
        <v>75</v>
      </c>
      <c r="B150" s="47"/>
      <c r="C150" s="47"/>
      <c r="D150" s="47"/>
      <c r="E150" s="48"/>
      <c r="F150" s="61"/>
      <c r="G150" s="44"/>
      <c r="H150" s="44"/>
      <c r="I150" s="44"/>
      <c r="J150" s="44"/>
      <c r="K150" s="44"/>
      <c r="L150" s="44"/>
      <c r="M150" s="78"/>
      <c r="N150" s="44"/>
      <c r="O150" s="44"/>
      <c r="P150" s="44"/>
      <c r="Q150" s="80"/>
      <c r="R150" s="44"/>
      <c r="S150" s="44"/>
      <c r="T150" s="44"/>
    </row>
    <row r="151" spans="1:20" ht="15" x14ac:dyDescent="0.25">
      <c r="A151" s="47"/>
      <c r="B151" s="47" t="s">
        <v>179</v>
      </c>
      <c r="C151" s="47"/>
      <c r="D151" s="47"/>
      <c r="E151" s="48"/>
      <c r="F151" s="61"/>
      <c r="G151" s="44"/>
      <c r="H151" s="44"/>
      <c r="I151" s="44"/>
      <c r="J151" s="44"/>
      <c r="K151" s="44"/>
      <c r="L151" s="44"/>
      <c r="M151" s="78"/>
      <c r="N151" s="44"/>
      <c r="O151" s="44"/>
      <c r="P151" s="44"/>
      <c r="Q151" s="80"/>
      <c r="R151" s="44"/>
      <c r="S151" s="44"/>
      <c r="T151" s="44"/>
    </row>
    <row r="152" spans="1:20" ht="15" x14ac:dyDescent="0.25">
      <c r="A152" s="47"/>
      <c r="B152" s="47"/>
      <c r="C152" s="47" t="s">
        <v>158</v>
      </c>
      <c r="D152" s="47"/>
      <c r="E152" s="44">
        <v>1594</v>
      </c>
      <c r="F152" s="61"/>
      <c r="G152" s="44">
        <v>819</v>
      </c>
      <c r="H152" s="44"/>
      <c r="I152" s="44">
        <v>1500</v>
      </c>
      <c r="J152" s="60"/>
      <c r="K152" s="78">
        <v>449</v>
      </c>
      <c r="L152" s="44"/>
      <c r="M152" s="78">
        <v>500</v>
      </c>
      <c r="N152" s="44"/>
      <c r="O152" s="44">
        <f t="shared" ref="O152:O157" si="9">SUM(K152:M152)</f>
        <v>949</v>
      </c>
      <c r="P152" s="44"/>
      <c r="Q152" s="80">
        <v>1500</v>
      </c>
      <c r="R152" s="44"/>
      <c r="S152" s="44"/>
      <c r="T152" s="44"/>
    </row>
    <row r="153" spans="1:20" ht="15" x14ac:dyDescent="0.25">
      <c r="A153" s="47"/>
      <c r="B153" s="47"/>
      <c r="C153" s="47" t="s">
        <v>175</v>
      </c>
      <c r="D153" s="47"/>
      <c r="E153" s="44">
        <v>8003</v>
      </c>
      <c r="F153" s="61"/>
      <c r="G153" s="44">
        <v>518</v>
      </c>
      <c r="H153" s="44"/>
      <c r="I153" s="44">
        <v>500</v>
      </c>
      <c r="J153" s="60"/>
      <c r="K153" s="78">
        <v>0</v>
      </c>
      <c r="L153" s="44"/>
      <c r="M153" s="78">
        <v>500</v>
      </c>
      <c r="N153" s="44"/>
      <c r="O153" s="44">
        <f t="shared" si="9"/>
        <v>500</v>
      </c>
      <c r="P153" s="44"/>
      <c r="Q153" s="80">
        <v>500</v>
      </c>
      <c r="R153" s="44"/>
      <c r="S153" s="44"/>
      <c r="T153" s="44"/>
    </row>
    <row r="154" spans="1:20" ht="15" x14ac:dyDescent="0.25">
      <c r="A154" s="47"/>
      <c r="B154" s="47"/>
      <c r="C154" s="47" t="s">
        <v>176</v>
      </c>
      <c r="D154" s="47"/>
      <c r="E154" s="44">
        <v>3482</v>
      </c>
      <c r="F154" s="61"/>
      <c r="G154" s="44">
        <v>3406</v>
      </c>
      <c r="H154" s="44"/>
      <c r="I154" s="44">
        <v>2500</v>
      </c>
      <c r="J154" s="60"/>
      <c r="K154" s="78">
        <v>387</v>
      </c>
      <c r="L154" s="44"/>
      <c r="M154" s="78">
        <v>1000</v>
      </c>
      <c r="N154" s="44"/>
      <c r="O154" s="44">
        <f t="shared" si="9"/>
        <v>1387</v>
      </c>
      <c r="P154" s="44"/>
      <c r="Q154" s="80">
        <v>3000</v>
      </c>
      <c r="R154" s="44"/>
      <c r="S154" s="44"/>
      <c r="T154" s="44"/>
    </row>
    <row r="155" spans="1:20" ht="15" x14ac:dyDescent="0.25">
      <c r="A155" s="47"/>
      <c r="B155" s="47"/>
      <c r="C155" s="47" t="s">
        <v>178</v>
      </c>
      <c r="D155" s="47"/>
      <c r="E155" s="44">
        <v>0</v>
      </c>
      <c r="F155" s="61"/>
      <c r="G155" s="44">
        <v>0</v>
      </c>
      <c r="H155" s="44"/>
      <c r="I155" s="44">
        <v>0</v>
      </c>
      <c r="J155" s="60"/>
      <c r="K155" s="78">
        <v>0</v>
      </c>
      <c r="L155" s="44"/>
      <c r="M155" s="78">
        <v>0</v>
      </c>
      <c r="N155" s="44"/>
      <c r="O155" s="44">
        <f t="shared" si="9"/>
        <v>0</v>
      </c>
      <c r="P155" s="44"/>
      <c r="Q155" s="80">
        <v>0</v>
      </c>
      <c r="R155" s="44"/>
      <c r="S155" s="44"/>
      <c r="T155" s="44"/>
    </row>
    <row r="156" spans="1:20" ht="15" x14ac:dyDescent="0.25">
      <c r="A156" s="47"/>
      <c r="B156" s="47"/>
      <c r="C156" s="47" t="s">
        <v>224</v>
      </c>
      <c r="D156" s="47"/>
      <c r="E156" s="44">
        <v>23000</v>
      </c>
      <c r="F156" s="61"/>
      <c r="G156" s="44">
        <v>0</v>
      </c>
      <c r="H156" s="44"/>
      <c r="I156" s="44">
        <v>0</v>
      </c>
      <c r="J156" s="60"/>
      <c r="K156" s="78">
        <v>0</v>
      </c>
      <c r="L156" s="44"/>
      <c r="M156" s="78">
        <v>0</v>
      </c>
      <c r="N156" s="44"/>
      <c r="O156" s="44">
        <f t="shared" si="9"/>
        <v>0</v>
      </c>
      <c r="P156" s="44"/>
      <c r="Q156" s="80">
        <v>0</v>
      </c>
      <c r="R156" s="44"/>
      <c r="S156" s="44"/>
      <c r="T156" s="44"/>
    </row>
    <row r="157" spans="1:20" ht="15" x14ac:dyDescent="0.25">
      <c r="A157" s="47"/>
      <c r="B157" s="47"/>
      <c r="C157" s="47" t="s">
        <v>177</v>
      </c>
      <c r="D157" s="47"/>
      <c r="E157" s="44">
        <v>8593</v>
      </c>
      <c r="F157" s="61"/>
      <c r="G157" s="44">
        <v>7981</v>
      </c>
      <c r="H157" s="44"/>
      <c r="I157" s="44">
        <v>8650</v>
      </c>
      <c r="J157" s="44"/>
      <c r="K157" s="78">
        <v>5348</v>
      </c>
      <c r="L157" s="44"/>
      <c r="M157" s="78">
        <v>2672</v>
      </c>
      <c r="N157" s="44"/>
      <c r="O157" s="44">
        <f t="shared" si="9"/>
        <v>8020</v>
      </c>
      <c r="P157" s="44"/>
      <c r="Q157" s="80">
        <v>8100</v>
      </c>
      <c r="R157" s="44"/>
      <c r="S157" s="44"/>
      <c r="T157" s="44"/>
    </row>
    <row r="158" spans="1:20" s="86" customFormat="1" ht="15" x14ac:dyDescent="0.25">
      <c r="A158" s="64"/>
      <c r="B158" s="64"/>
      <c r="C158" s="64"/>
      <c r="D158" s="64"/>
      <c r="E158" s="283">
        <f>SUM(E152:E157)</f>
        <v>44672</v>
      </c>
      <c r="F158" s="225"/>
      <c r="G158" s="283">
        <f>SUM(G152:G157)</f>
        <v>12724</v>
      </c>
      <c r="H158" s="85"/>
      <c r="I158" s="283">
        <f>SUM(I152:I157)</f>
        <v>13150</v>
      </c>
      <c r="J158" s="85"/>
      <c r="K158" s="283">
        <f>SUM(K152:K157)</f>
        <v>6184</v>
      </c>
      <c r="L158" s="85"/>
      <c r="M158" s="283">
        <f>SUM(M152:M157)</f>
        <v>4672</v>
      </c>
      <c r="N158" s="85"/>
      <c r="O158" s="283">
        <f>SUM(O152:O157)</f>
        <v>10856</v>
      </c>
      <c r="P158" s="85"/>
      <c r="Q158" s="283">
        <f>SUM(Q152:Q157)</f>
        <v>13100</v>
      </c>
      <c r="R158" s="85"/>
      <c r="S158" s="85"/>
      <c r="T158" s="85"/>
    </row>
    <row r="159" spans="1:20" ht="15" x14ac:dyDescent="0.25">
      <c r="A159" s="47"/>
      <c r="B159" s="47"/>
      <c r="C159" s="47"/>
      <c r="D159" s="47"/>
      <c r="E159" s="48"/>
      <c r="F159" s="61"/>
      <c r="G159" s="44"/>
      <c r="H159" s="44"/>
      <c r="I159" s="44"/>
      <c r="J159" s="44"/>
      <c r="K159" s="44"/>
      <c r="L159" s="44"/>
      <c r="M159" s="78"/>
      <c r="N159" s="44"/>
      <c r="O159" s="44"/>
      <c r="P159" s="44"/>
      <c r="Q159" s="80"/>
      <c r="R159" s="44"/>
      <c r="S159" s="44"/>
      <c r="T159" s="44"/>
    </row>
    <row r="160" spans="1:20" ht="15" x14ac:dyDescent="0.25">
      <c r="A160" s="47"/>
      <c r="B160" s="47" t="s">
        <v>180</v>
      </c>
      <c r="C160" s="47"/>
      <c r="D160" s="47"/>
      <c r="E160" s="48"/>
      <c r="F160" s="61"/>
      <c r="G160" s="44"/>
      <c r="H160" s="44"/>
      <c r="I160" s="44"/>
      <c r="J160" s="44"/>
      <c r="K160" s="44"/>
      <c r="L160" s="44"/>
      <c r="M160" s="78"/>
      <c r="N160" s="44"/>
      <c r="O160" s="44"/>
      <c r="P160" s="44"/>
      <c r="Q160" s="80"/>
      <c r="R160" s="44"/>
      <c r="S160" s="44"/>
      <c r="T160" s="44"/>
    </row>
    <row r="161" spans="1:20" ht="15" x14ac:dyDescent="0.25">
      <c r="A161" s="47"/>
      <c r="B161" s="47"/>
      <c r="C161" s="47" t="s">
        <v>181</v>
      </c>
      <c r="D161" s="47"/>
      <c r="E161" s="48">
        <v>21673</v>
      </c>
      <c r="F161" s="61"/>
      <c r="G161" s="44">
        <v>20381</v>
      </c>
      <c r="H161" s="44"/>
      <c r="I161" s="44">
        <v>20580</v>
      </c>
      <c r="J161" s="44"/>
      <c r="K161" s="78">
        <v>12856</v>
      </c>
      <c r="L161" s="44"/>
      <c r="M161" s="78">
        <v>6428</v>
      </c>
      <c r="N161" s="44"/>
      <c r="O161" s="44">
        <f>SUM(K161:M161)</f>
        <v>19284</v>
      </c>
      <c r="P161" s="44"/>
      <c r="Q161" s="80">
        <v>22341</v>
      </c>
      <c r="R161" s="44"/>
      <c r="S161" s="44"/>
      <c r="T161" s="44" t="s">
        <v>31</v>
      </c>
    </row>
    <row r="162" spans="1:20" ht="15" x14ac:dyDescent="0.25">
      <c r="A162" s="47"/>
      <c r="B162" s="47"/>
      <c r="C162" s="47" t="s">
        <v>182</v>
      </c>
      <c r="D162" s="47"/>
      <c r="E162" s="48">
        <v>5188</v>
      </c>
      <c r="F162" s="61"/>
      <c r="G162" s="44">
        <v>5914</v>
      </c>
      <c r="H162" s="44"/>
      <c r="I162" s="44">
        <v>4728</v>
      </c>
      <c r="J162" s="44"/>
      <c r="K162" s="78">
        <v>2755</v>
      </c>
      <c r="L162" s="44"/>
      <c r="M162" s="78">
        <v>1377</v>
      </c>
      <c r="N162" s="44"/>
      <c r="O162" s="44">
        <f>SUM(K162:M162)</f>
        <v>4132</v>
      </c>
      <c r="P162" s="44"/>
      <c r="Q162" s="80">
        <v>8316</v>
      </c>
      <c r="R162" s="44"/>
      <c r="S162" s="44"/>
      <c r="T162" s="44" t="s">
        <v>31</v>
      </c>
    </row>
    <row r="163" spans="1:20" ht="15" hidden="1" x14ac:dyDescent="0.25">
      <c r="A163" s="47"/>
      <c r="B163" s="47"/>
      <c r="C163" s="47" t="s">
        <v>183</v>
      </c>
      <c r="D163" s="47"/>
      <c r="E163" s="48">
        <v>0</v>
      </c>
      <c r="F163" s="61"/>
      <c r="G163" s="44">
        <v>0</v>
      </c>
      <c r="H163" s="44"/>
      <c r="I163" s="44">
        <v>0</v>
      </c>
      <c r="J163" s="44"/>
      <c r="K163" s="44">
        <v>0</v>
      </c>
      <c r="L163" s="44"/>
      <c r="M163" s="78"/>
      <c r="N163" s="44"/>
      <c r="O163" s="44">
        <f>SUM(K163:M163)</f>
        <v>0</v>
      </c>
      <c r="P163" s="44"/>
      <c r="Q163" s="80"/>
      <c r="R163" s="44" t="s">
        <v>251</v>
      </c>
      <c r="S163" s="44"/>
      <c r="T163" s="44"/>
    </row>
    <row r="164" spans="1:20" s="86" customFormat="1" ht="15" x14ac:dyDescent="0.25">
      <c r="A164" s="64"/>
      <c r="B164" s="64"/>
      <c r="C164" s="64"/>
      <c r="D164" s="64"/>
      <c r="E164" s="283">
        <f>SUM(E161:E163)</f>
        <v>26861</v>
      </c>
      <c r="F164" s="225"/>
      <c r="G164" s="283">
        <f>SUM(G161:G163)</f>
        <v>26295</v>
      </c>
      <c r="H164" s="85"/>
      <c r="I164" s="283">
        <f>SUM(I161:I163)</f>
        <v>25308</v>
      </c>
      <c r="J164" s="85"/>
      <c r="K164" s="283">
        <f>SUM(K161:K163)</f>
        <v>15611</v>
      </c>
      <c r="L164" s="85"/>
      <c r="M164" s="283">
        <f>SUM(M161:M163)</f>
        <v>7805</v>
      </c>
      <c r="N164" s="85"/>
      <c r="O164" s="283">
        <f>SUM(O161:O163)</f>
        <v>23416</v>
      </c>
      <c r="P164" s="85"/>
      <c r="Q164" s="283">
        <f>SUM(Q161:Q163)</f>
        <v>30657</v>
      </c>
      <c r="R164" s="85"/>
      <c r="S164" s="85"/>
      <c r="T164" s="85"/>
    </row>
    <row r="165" spans="1:20" ht="15" x14ac:dyDescent="0.25">
      <c r="A165" s="47"/>
      <c r="B165" s="47"/>
      <c r="C165" s="47"/>
      <c r="D165" s="47"/>
      <c r="E165" s="284"/>
      <c r="F165" s="61"/>
      <c r="G165" s="285"/>
      <c r="H165" s="44"/>
      <c r="I165" s="285"/>
      <c r="J165" s="53"/>
      <c r="K165" s="54"/>
      <c r="L165" s="44"/>
      <c r="M165" s="81"/>
      <c r="N165" s="44"/>
      <c r="O165" s="54"/>
      <c r="P165" s="44"/>
      <c r="Q165" s="83"/>
      <c r="R165" s="44"/>
      <c r="S165" s="44"/>
      <c r="T165" s="44"/>
    </row>
    <row r="166" spans="1:20" s="86" customFormat="1" ht="15" x14ac:dyDescent="0.25">
      <c r="A166" s="64"/>
      <c r="B166" s="64"/>
      <c r="C166" s="64" t="s">
        <v>190</v>
      </c>
      <c r="D166" s="64"/>
      <c r="E166" s="291">
        <f>+E164+E158</f>
        <v>71533</v>
      </c>
      <c r="F166" s="225"/>
      <c r="G166" s="291">
        <f>+G164+G158</f>
        <v>39019</v>
      </c>
      <c r="H166" s="85"/>
      <c r="I166" s="291">
        <f>+I164+I158</f>
        <v>38458</v>
      </c>
      <c r="J166" s="53"/>
      <c r="K166" s="291">
        <f>+K164+K158</f>
        <v>21795</v>
      </c>
      <c r="L166" s="85"/>
      <c r="M166" s="291">
        <f>+M164+M158</f>
        <v>12477</v>
      </c>
      <c r="N166" s="85"/>
      <c r="O166" s="291">
        <f>+O164+O158</f>
        <v>34272</v>
      </c>
      <c r="P166" s="85"/>
      <c r="Q166" s="291">
        <f>+Q164+Q158</f>
        <v>43757</v>
      </c>
      <c r="R166" s="85"/>
      <c r="S166" s="85"/>
      <c r="T166" s="85"/>
    </row>
    <row r="167" spans="1:20" ht="15" x14ac:dyDescent="0.25">
      <c r="A167" s="47"/>
      <c r="B167" s="47"/>
      <c r="C167" s="47"/>
      <c r="D167" s="47"/>
      <c r="E167" s="284"/>
      <c r="F167" s="61"/>
      <c r="G167" s="285"/>
      <c r="H167" s="44"/>
      <c r="I167" s="285"/>
      <c r="J167" s="53"/>
      <c r="K167" s="54"/>
      <c r="L167" s="44"/>
      <c r="M167" s="81"/>
      <c r="N167" s="44"/>
      <c r="O167" s="54"/>
      <c r="P167" s="44"/>
      <c r="Q167" s="83"/>
      <c r="R167" s="44"/>
      <c r="S167" s="44"/>
      <c r="T167" s="44"/>
    </row>
    <row r="168" spans="1:20" ht="19.5" customHeight="1" x14ac:dyDescent="0.25">
      <c r="A168" s="46" t="s">
        <v>89</v>
      </c>
      <c r="B168" s="47"/>
      <c r="C168" s="47"/>
      <c r="D168" s="47"/>
      <c r="E168" s="48"/>
      <c r="F168" s="61"/>
      <c r="G168" s="44"/>
      <c r="H168" s="44"/>
      <c r="I168" s="44"/>
      <c r="J168" s="44"/>
      <c r="K168" s="44"/>
      <c r="L168" s="44"/>
      <c r="M168" s="78"/>
      <c r="N168" s="44"/>
      <c r="O168" s="44"/>
      <c r="P168" s="44"/>
      <c r="Q168" s="80"/>
      <c r="R168" s="44"/>
      <c r="S168" s="44"/>
      <c r="T168" s="44"/>
    </row>
    <row r="169" spans="1:20" ht="16.5" customHeight="1" x14ac:dyDescent="0.25">
      <c r="A169" s="47"/>
      <c r="B169" s="47" t="s">
        <v>90</v>
      </c>
      <c r="C169" s="47"/>
      <c r="D169" s="47"/>
      <c r="E169" s="287">
        <v>0</v>
      </c>
      <c r="F169" s="61"/>
      <c r="G169" s="58">
        <v>0</v>
      </c>
      <c r="H169" s="44"/>
      <c r="I169" s="287">
        <v>0</v>
      </c>
      <c r="J169" s="48"/>
      <c r="K169" s="79">
        <v>0</v>
      </c>
      <c r="L169" s="44"/>
      <c r="M169" s="79">
        <v>0</v>
      </c>
      <c r="N169" s="44"/>
      <c r="O169" s="58">
        <f>SUM(K169:M169)</f>
        <v>0</v>
      </c>
      <c r="P169" s="44"/>
      <c r="Q169" s="79">
        <v>0</v>
      </c>
      <c r="R169" s="44"/>
      <c r="S169" s="44"/>
      <c r="T169" s="44"/>
    </row>
    <row r="170" spans="1:20" ht="15" x14ac:dyDescent="0.25">
      <c r="A170" s="47"/>
      <c r="B170" s="47"/>
      <c r="C170" s="47"/>
      <c r="D170" s="47"/>
      <c r="E170" s="284"/>
      <c r="F170" s="61"/>
      <c r="G170" s="285"/>
      <c r="H170" s="44"/>
      <c r="I170" s="285"/>
      <c r="J170" s="53"/>
      <c r="K170" s="54"/>
      <c r="L170" s="44"/>
      <c r="M170" s="81"/>
      <c r="N170" s="44"/>
      <c r="O170" s="54"/>
      <c r="P170" s="44"/>
      <c r="Q170" s="83"/>
      <c r="R170" s="44"/>
      <c r="S170" s="44"/>
      <c r="T170" s="44"/>
    </row>
    <row r="171" spans="1:20" ht="15" x14ac:dyDescent="0.25">
      <c r="A171" s="47"/>
      <c r="B171" s="47" t="s">
        <v>198</v>
      </c>
      <c r="C171" s="47"/>
      <c r="D171" s="47"/>
      <c r="E171" s="287">
        <v>0</v>
      </c>
      <c r="F171" s="61"/>
      <c r="G171" s="58">
        <v>0</v>
      </c>
      <c r="H171" s="44"/>
      <c r="I171" s="58">
        <v>0</v>
      </c>
      <c r="J171" s="48"/>
      <c r="K171" s="79">
        <v>0</v>
      </c>
      <c r="L171" s="44"/>
      <c r="M171" s="79">
        <v>0</v>
      </c>
      <c r="N171" s="44"/>
      <c r="O171" s="58">
        <f>SUM(K171:M171)</f>
        <v>0</v>
      </c>
      <c r="P171" s="44"/>
      <c r="Q171" s="79">
        <v>0</v>
      </c>
      <c r="R171" s="44"/>
      <c r="S171" s="44"/>
      <c r="T171" s="44"/>
    </row>
    <row r="172" spans="1:20" ht="15" x14ac:dyDescent="0.25">
      <c r="A172" s="47"/>
      <c r="B172" s="47"/>
      <c r="C172" s="47"/>
      <c r="D172" s="47"/>
      <c r="E172" s="284"/>
      <c r="F172" s="61"/>
      <c r="G172" s="285"/>
      <c r="H172" s="44"/>
      <c r="I172" s="285"/>
      <c r="J172" s="53"/>
      <c r="K172" s="54"/>
      <c r="L172" s="44"/>
      <c r="M172" s="81"/>
      <c r="N172" s="44"/>
      <c r="O172" s="54"/>
      <c r="P172" s="44"/>
      <c r="Q172" s="83"/>
      <c r="R172" s="44"/>
      <c r="S172" s="44"/>
      <c r="T172" s="44"/>
    </row>
    <row r="173" spans="1:20" s="86" customFormat="1" ht="15" x14ac:dyDescent="0.25">
      <c r="A173" s="64"/>
      <c r="B173" s="64"/>
      <c r="C173" s="64" t="s">
        <v>219</v>
      </c>
      <c r="D173" s="64"/>
      <c r="E173" s="291">
        <f>+E171+E169</f>
        <v>0</v>
      </c>
      <c r="F173" s="225"/>
      <c r="G173" s="291">
        <f>+G171+G169</f>
        <v>0</v>
      </c>
      <c r="H173" s="85"/>
      <c r="I173" s="291">
        <f>+I171+I169</f>
        <v>0</v>
      </c>
      <c r="J173" s="53"/>
      <c r="K173" s="291">
        <f>+K171+K169</f>
        <v>0</v>
      </c>
      <c r="L173" s="85"/>
      <c r="M173" s="291">
        <f>+M171+M169</f>
        <v>0</v>
      </c>
      <c r="N173" s="85"/>
      <c r="O173" s="291">
        <f>+O171+O169</f>
        <v>0</v>
      </c>
      <c r="P173" s="85"/>
      <c r="Q173" s="291">
        <f>+Q171+Q169</f>
        <v>0</v>
      </c>
      <c r="R173" s="85"/>
      <c r="S173" s="85"/>
      <c r="T173" s="85"/>
    </row>
    <row r="174" spans="1:20" ht="15" x14ac:dyDescent="0.25">
      <c r="A174" s="47"/>
      <c r="B174" s="47"/>
      <c r="C174" s="47"/>
      <c r="D174" s="47"/>
      <c r="E174" s="284"/>
      <c r="F174" s="61"/>
      <c r="G174" s="285"/>
      <c r="H174" s="44"/>
      <c r="I174" s="285"/>
      <c r="J174" s="53"/>
      <c r="K174" s="54"/>
      <c r="L174" s="44"/>
      <c r="M174" s="81"/>
      <c r="N174" s="44"/>
      <c r="O174" s="54"/>
      <c r="P174" s="44"/>
      <c r="Q174" s="83"/>
      <c r="R174" s="44"/>
      <c r="S174" s="44"/>
      <c r="T174" s="44"/>
    </row>
    <row r="175" spans="1:20" ht="15" x14ac:dyDescent="0.25">
      <c r="A175" s="64" t="s">
        <v>82</v>
      </c>
      <c r="B175" s="47"/>
      <c r="C175" s="47"/>
      <c r="D175" s="47"/>
      <c r="E175" s="48"/>
      <c r="F175" s="61"/>
      <c r="G175" s="44"/>
      <c r="H175" s="44"/>
      <c r="I175" s="44"/>
      <c r="J175" s="44"/>
      <c r="K175" s="44"/>
      <c r="L175" s="44"/>
      <c r="M175" s="78"/>
      <c r="N175" s="44"/>
      <c r="O175" s="44"/>
      <c r="P175" s="44"/>
      <c r="Q175" s="83" t="s">
        <v>117</v>
      </c>
      <c r="R175" s="44"/>
      <c r="S175" s="44"/>
      <c r="T175" s="44"/>
    </row>
    <row r="176" spans="1:20" ht="15" x14ac:dyDescent="0.25">
      <c r="A176" s="47" t="s">
        <v>281</v>
      </c>
      <c r="B176" s="47"/>
      <c r="C176" s="47"/>
      <c r="D176" s="47"/>
      <c r="E176" s="48"/>
      <c r="F176" s="61"/>
      <c r="G176" s="44"/>
      <c r="H176" s="44"/>
      <c r="I176" s="44"/>
      <c r="J176" s="44"/>
      <c r="K176" s="44"/>
      <c r="L176" s="44"/>
      <c r="M176" s="78"/>
      <c r="N176" s="44"/>
      <c r="O176" s="44"/>
      <c r="P176" s="44"/>
      <c r="Q176" s="244">
        <f ca="1">NOW()</f>
        <v>44536.809917245373</v>
      </c>
      <c r="R176" s="44"/>
      <c r="S176" s="44"/>
      <c r="T176" s="44"/>
    </row>
    <row r="177" spans="1:20" ht="15" x14ac:dyDescent="0.25">
      <c r="A177" s="47" t="s">
        <v>148</v>
      </c>
      <c r="B177" s="47"/>
      <c r="C177" s="47"/>
      <c r="D177" s="47"/>
      <c r="E177" s="48"/>
      <c r="F177" s="61"/>
      <c r="G177" s="44"/>
      <c r="H177" s="44"/>
      <c r="I177" s="44"/>
      <c r="J177" s="44"/>
      <c r="K177" s="44"/>
      <c r="L177" s="44"/>
      <c r="M177" s="78"/>
      <c r="N177" s="44"/>
      <c r="O177" s="44"/>
      <c r="P177" s="44"/>
      <c r="Q177" s="80"/>
      <c r="R177" s="44"/>
      <c r="S177" s="44"/>
      <c r="T177" s="44"/>
    </row>
    <row r="178" spans="1:20" ht="15" x14ac:dyDescent="0.25">
      <c r="A178" s="47"/>
      <c r="B178" s="47"/>
      <c r="C178" s="47"/>
      <c r="D178" s="47"/>
      <c r="E178" s="48"/>
      <c r="F178" s="61"/>
      <c r="G178" s="44"/>
      <c r="H178" s="44"/>
      <c r="I178" s="44"/>
      <c r="J178" s="44"/>
      <c r="K178" s="44"/>
      <c r="L178" s="44"/>
      <c r="M178" s="78"/>
      <c r="N178" s="44"/>
      <c r="O178" s="44"/>
      <c r="P178" s="44"/>
      <c r="Q178" s="80"/>
      <c r="R178" s="44"/>
      <c r="S178" s="44"/>
      <c r="T178" s="44"/>
    </row>
    <row r="179" spans="1:20" ht="15" x14ac:dyDescent="0.25">
      <c r="A179" s="47"/>
      <c r="B179" s="47"/>
      <c r="C179" s="47"/>
      <c r="D179" s="47"/>
      <c r="E179" s="48"/>
      <c r="F179" s="61"/>
      <c r="G179" s="44"/>
      <c r="H179" s="44"/>
      <c r="I179" s="67">
        <f>+I4</f>
        <v>2021</v>
      </c>
      <c r="J179" s="67"/>
      <c r="K179" s="67"/>
      <c r="L179" s="68"/>
      <c r="M179" s="239"/>
      <c r="N179" s="68"/>
      <c r="O179" s="68"/>
      <c r="P179" s="44"/>
      <c r="Q179" s="80"/>
      <c r="R179" s="44"/>
      <c r="S179" s="44"/>
      <c r="T179" s="44"/>
    </row>
    <row r="180" spans="1:20" ht="15" x14ac:dyDescent="0.25">
      <c r="A180" s="47"/>
      <c r="B180" s="47"/>
      <c r="C180" s="47"/>
      <c r="D180" s="47"/>
      <c r="E180" s="290">
        <f>+AllFundSum!F$6</f>
        <v>2019</v>
      </c>
      <c r="F180" s="229"/>
      <c r="G180" s="69">
        <f>+AllFundSum!H$6</f>
        <v>2020</v>
      </c>
      <c r="H180" s="44"/>
      <c r="I180" s="44"/>
      <c r="J180" s="53"/>
      <c r="K180" s="70" t="str">
        <f>+AllFundSum!L6</f>
        <v>1st 6 Mos</v>
      </c>
      <c r="L180" s="53"/>
      <c r="M180" s="240" t="str">
        <f>+AllFundSum!N6</f>
        <v>Last 6 Mos</v>
      </c>
      <c r="N180" s="53"/>
      <c r="O180" s="44"/>
      <c r="P180" s="44"/>
      <c r="Q180" s="99">
        <f>+Q5</f>
        <v>2022</v>
      </c>
      <c r="R180" s="44"/>
      <c r="S180" s="44"/>
      <c r="T180" s="44"/>
    </row>
    <row r="181" spans="1:20" ht="15" x14ac:dyDescent="0.25">
      <c r="A181" s="47"/>
      <c r="B181" s="47"/>
      <c r="C181" s="47"/>
      <c r="D181" s="47"/>
      <c r="E181" s="282" t="str">
        <f>+AllFundSum!F$7</f>
        <v>Actual</v>
      </c>
      <c r="F181" s="229"/>
      <c r="G181" s="68" t="str">
        <f>+AllFundSum!H$7</f>
        <v>Actual</v>
      </c>
      <c r="H181" s="44"/>
      <c r="I181" s="72" t="s">
        <v>4</v>
      </c>
      <c r="J181" s="53"/>
      <c r="K181" s="73" t="s">
        <v>3</v>
      </c>
      <c r="L181" s="44"/>
      <c r="M181" s="241" t="s">
        <v>63</v>
      </c>
      <c r="N181" s="44"/>
      <c r="O181" s="73" t="s">
        <v>64</v>
      </c>
      <c r="P181" s="44"/>
      <c r="Q181" s="242" t="s">
        <v>4</v>
      </c>
      <c r="R181" s="44"/>
      <c r="S181" s="44"/>
      <c r="T181" s="44"/>
    </row>
    <row r="182" spans="1:20" ht="15" x14ac:dyDescent="0.25">
      <c r="A182" s="46" t="s">
        <v>88</v>
      </c>
      <c r="B182" s="47"/>
      <c r="C182" s="47"/>
      <c r="D182" s="47"/>
      <c r="E182" s="284"/>
      <c r="F182" s="61"/>
      <c r="G182" s="285"/>
      <c r="H182" s="44"/>
      <c r="I182" s="285"/>
      <c r="J182" s="53"/>
      <c r="K182" s="54"/>
      <c r="L182" s="44"/>
      <c r="M182" s="81"/>
      <c r="N182" s="44"/>
      <c r="O182" s="54"/>
      <c r="P182" s="44"/>
      <c r="Q182" s="83"/>
      <c r="R182" s="44"/>
      <c r="S182" s="44"/>
      <c r="T182" s="44"/>
    </row>
    <row r="183" spans="1:20" ht="15" x14ac:dyDescent="0.25">
      <c r="A183" s="47"/>
      <c r="B183" s="47" t="s">
        <v>42</v>
      </c>
      <c r="C183" s="47"/>
      <c r="D183" s="47"/>
      <c r="E183" s="48"/>
      <c r="F183" s="61"/>
      <c r="G183" s="44"/>
      <c r="H183" s="44"/>
      <c r="I183" s="49"/>
      <c r="J183" s="49"/>
      <c r="K183" s="44"/>
      <c r="L183" s="44"/>
      <c r="M183" s="78"/>
      <c r="N183" s="44"/>
      <c r="O183" s="44"/>
      <c r="P183" s="44"/>
      <c r="Q183" s="80"/>
      <c r="R183" s="44"/>
      <c r="S183" s="44"/>
      <c r="T183" s="44"/>
    </row>
    <row r="184" spans="1:20" ht="15" x14ac:dyDescent="0.25">
      <c r="A184" s="47"/>
      <c r="B184" s="47"/>
      <c r="C184" s="47" t="s">
        <v>166</v>
      </c>
      <c r="D184" s="47"/>
      <c r="E184" s="48">
        <v>1143</v>
      </c>
      <c r="F184" s="61"/>
      <c r="G184" s="44">
        <v>972</v>
      </c>
      <c r="H184" s="44"/>
      <c r="I184" s="44">
        <v>1400</v>
      </c>
      <c r="J184" s="49"/>
      <c r="K184" s="78">
        <v>464</v>
      </c>
      <c r="L184" s="44"/>
      <c r="M184" s="78">
        <v>150</v>
      </c>
      <c r="N184" s="44"/>
      <c r="O184" s="49">
        <f>SUM(K184:M184)</f>
        <v>614</v>
      </c>
      <c r="P184" s="44"/>
      <c r="Q184" s="80">
        <v>800</v>
      </c>
      <c r="R184" s="44"/>
      <c r="S184" s="44"/>
      <c r="T184" s="44"/>
    </row>
    <row r="185" spans="1:20" ht="15" x14ac:dyDescent="0.25">
      <c r="A185" s="47"/>
      <c r="B185" s="47"/>
      <c r="C185" s="47" t="s">
        <v>225</v>
      </c>
      <c r="D185" s="47"/>
      <c r="E185" s="48">
        <v>0</v>
      </c>
      <c r="F185" s="61"/>
      <c r="G185" s="44">
        <v>0</v>
      </c>
      <c r="H185" s="44"/>
      <c r="I185" s="44">
        <v>0</v>
      </c>
      <c r="J185" s="49"/>
      <c r="K185" s="78">
        <v>0</v>
      </c>
      <c r="L185" s="44"/>
      <c r="M185" s="78"/>
      <c r="N185" s="44"/>
      <c r="O185" s="49">
        <f t="shared" ref="O185:O188" si="10">SUM(K185:M185)</f>
        <v>0</v>
      </c>
      <c r="P185" s="44"/>
      <c r="Q185" s="80"/>
      <c r="R185" s="44"/>
      <c r="S185" s="44"/>
      <c r="T185" s="44"/>
    </row>
    <row r="186" spans="1:20" ht="15" x14ac:dyDescent="0.25">
      <c r="A186" s="47"/>
      <c r="B186" s="47"/>
      <c r="C186" s="47" t="s">
        <v>189</v>
      </c>
      <c r="D186" s="47"/>
      <c r="E186" s="48">
        <v>14502</v>
      </c>
      <c r="F186" s="61"/>
      <c r="G186" s="44">
        <v>903</v>
      </c>
      <c r="H186" s="44"/>
      <c r="I186" s="44">
        <v>1694</v>
      </c>
      <c r="J186" s="49"/>
      <c r="K186" s="78">
        <v>209</v>
      </c>
      <c r="L186" s="44"/>
      <c r="M186" s="78">
        <v>0</v>
      </c>
      <c r="N186" s="44"/>
      <c r="O186" s="49">
        <f t="shared" si="10"/>
        <v>209</v>
      </c>
      <c r="P186" s="44"/>
      <c r="Q186" s="80">
        <v>1000</v>
      </c>
      <c r="R186" s="247"/>
      <c r="S186" s="44"/>
      <c r="T186" s="44"/>
    </row>
    <row r="187" spans="1:20" ht="15" x14ac:dyDescent="0.25">
      <c r="A187" s="47"/>
      <c r="B187" s="47"/>
      <c r="C187" s="47" t="s">
        <v>196</v>
      </c>
      <c r="D187" s="47"/>
      <c r="E187" s="48">
        <v>0</v>
      </c>
      <c r="F187" s="61"/>
      <c r="G187" s="44">
        <v>0</v>
      </c>
      <c r="H187" s="44"/>
      <c r="I187" s="44">
        <v>0</v>
      </c>
      <c r="J187" s="49"/>
      <c r="K187" s="78">
        <v>0</v>
      </c>
      <c r="L187" s="44"/>
      <c r="M187" s="78"/>
      <c r="N187" s="44"/>
      <c r="O187" s="49">
        <f t="shared" si="10"/>
        <v>0</v>
      </c>
      <c r="P187" s="44"/>
      <c r="Q187" s="80"/>
      <c r="R187" s="44"/>
      <c r="S187" s="44"/>
      <c r="T187" s="44"/>
    </row>
    <row r="188" spans="1:20" ht="15" x14ac:dyDescent="0.25">
      <c r="A188" s="47"/>
      <c r="B188" s="47"/>
      <c r="C188" s="47" t="s">
        <v>197</v>
      </c>
      <c r="D188" s="47"/>
      <c r="E188" s="48">
        <v>0</v>
      </c>
      <c r="F188" s="61"/>
      <c r="G188" s="44">
        <v>0</v>
      </c>
      <c r="H188" s="44"/>
      <c r="I188" s="44">
        <v>0</v>
      </c>
      <c r="J188" s="49"/>
      <c r="K188" s="78">
        <v>0</v>
      </c>
      <c r="L188" s="44"/>
      <c r="M188" s="78"/>
      <c r="N188" s="44"/>
      <c r="O188" s="49">
        <f t="shared" si="10"/>
        <v>0</v>
      </c>
      <c r="P188" s="44"/>
      <c r="Q188" s="80"/>
      <c r="R188" s="44"/>
      <c r="S188" s="44"/>
      <c r="T188" s="44"/>
    </row>
    <row r="189" spans="1:20" s="86" customFormat="1" ht="15" x14ac:dyDescent="0.25">
      <c r="A189" s="64"/>
      <c r="B189" s="64"/>
      <c r="C189" s="64"/>
      <c r="D189" s="64"/>
      <c r="E189" s="283">
        <f>SUM(E184:E188)</f>
        <v>15645</v>
      </c>
      <c r="F189" s="225"/>
      <c r="G189" s="283">
        <f>SUM(G184:G188)</f>
        <v>1875</v>
      </c>
      <c r="H189" s="85"/>
      <c r="I189" s="283">
        <f>SUM(I184:I188)</f>
        <v>3094</v>
      </c>
      <c r="J189" s="92"/>
      <c r="K189" s="283">
        <f>SUM(K184:K188)</f>
        <v>673</v>
      </c>
      <c r="L189" s="85"/>
      <c r="M189" s="283">
        <f>SUM(M184:M188)</f>
        <v>150</v>
      </c>
      <c r="N189" s="85"/>
      <c r="O189" s="283">
        <f>SUM(O184:O188)</f>
        <v>823</v>
      </c>
      <c r="P189" s="85"/>
      <c r="Q189" s="283">
        <f>SUM(Q184:Q188)</f>
        <v>1800</v>
      </c>
      <c r="R189" s="85"/>
      <c r="S189" s="85"/>
      <c r="T189" s="85"/>
    </row>
    <row r="190" spans="1:20" ht="15" x14ac:dyDescent="0.25">
      <c r="A190" s="47"/>
      <c r="B190" s="47"/>
      <c r="C190" s="47"/>
      <c r="D190" s="47"/>
      <c r="E190" s="284"/>
      <c r="F190" s="61"/>
      <c r="G190" s="285"/>
      <c r="H190" s="44"/>
      <c r="I190" s="285"/>
      <c r="J190" s="53"/>
      <c r="K190" s="54"/>
      <c r="L190" s="44"/>
      <c r="M190" s="81"/>
      <c r="N190" s="44"/>
      <c r="O190" s="54"/>
      <c r="P190" s="44"/>
      <c r="Q190" s="83"/>
      <c r="R190" s="44"/>
      <c r="S190" s="44"/>
      <c r="T190" s="44"/>
    </row>
    <row r="191" spans="1:20" ht="15" x14ac:dyDescent="0.25">
      <c r="A191" s="47"/>
      <c r="B191" s="47" t="s">
        <v>43</v>
      </c>
      <c r="C191" s="47"/>
      <c r="D191" s="47"/>
      <c r="E191" s="48"/>
      <c r="F191" s="61"/>
      <c r="G191" s="49"/>
      <c r="H191" s="49"/>
      <c r="I191" s="59"/>
      <c r="J191" s="59"/>
      <c r="K191" s="49"/>
      <c r="L191" s="49"/>
      <c r="M191" s="80"/>
      <c r="N191" s="49"/>
      <c r="O191" s="49"/>
      <c r="P191" s="49"/>
      <c r="Q191" s="80"/>
      <c r="R191" s="44"/>
      <c r="S191" s="44"/>
      <c r="T191" s="44"/>
    </row>
    <row r="192" spans="1:20" ht="15" x14ac:dyDescent="0.25">
      <c r="A192" s="47"/>
      <c r="B192" s="47"/>
      <c r="C192" s="47" t="s">
        <v>160</v>
      </c>
      <c r="D192" s="47"/>
      <c r="E192" s="57">
        <v>18154</v>
      </c>
      <c r="F192" s="61"/>
      <c r="G192" s="49">
        <v>17048</v>
      </c>
      <c r="H192" s="49"/>
      <c r="I192" s="49">
        <v>18681</v>
      </c>
      <c r="J192" s="59"/>
      <c r="K192" s="80">
        <v>12668</v>
      </c>
      <c r="L192" s="49"/>
      <c r="M192" s="80">
        <v>6332</v>
      </c>
      <c r="N192" s="49"/>
      <c r="O192" s="49">
        <f t="shared" ref="O192:O201" si="11">SUM(K192:M192)</f>
        <v>19000</v>
      </c>
      <c r="P192" s="49"/>
      <c r="Q192" s="80">
        <v>18720</v>
      </c>
      <c r="R192" s="44"/>
      <c r="S192" s="44"/>
      <c r="T192" s="44"/>
    </row>
    <row r="193" spans="1:20" ht="15" x14ac:dyDescent="0.25">
      <c r="A193" s="47"/>
      <c r="B193" s="47"/>
      <c r="C193" s="47" t="s">
        <v>84</v>
      </c>
      <c r="D193" s="47"/>
      <c r="E193" s="57">
        <v>1389</v>
      </c>
      <c r="F193" s="61"/>
      <c r="G193" s="49">
        <v>1297</v>
      </c>
      <c r="H193" s="49"/>
      <c r="I193" s="49">
        <v>1400</v>
      </c>
      <c r="J193" s="59"/>
      <c r="K193" s="80">
        <v>973</v>
      </c>
      <c r="L193" s="49"/>
      <c r="M193" s="80">
        <v>488</v>
      </c>
      <c r="N193" s="49"/>
      <c r="O193" s="49">
        <f t="shared" si="11"/>
        <v>1461</v>
      </c>
      <c r="P193" s="49"/>
      <c r="Q193" s="80">
        <v>1500</v>
      </c>
      <c r="R193" s="44"/>
      <c r="S193" s="44"/>
      <c r="T193" s="44"/>
    </row>
    <row r="194" spans="1:20" ht="15" x14ac:dyDescent="0.25">
      <c r="A194" s="47"/>
      <c r="B194" s="47"/>
      <c r="C194" s="47" t="s">
        <v>58</v>
      </c>
      <c r="D194" s="47"/>
      <c r="E194" s="57">
        <v>2149</v>
      </c>
      <c r="F194" s="61"/>
      <c r="G194" s="49">
        <v>1976</v>
      </c>
      <c r="H194" s="49"/>
      <c r="I194" s="49">
        <v>2100</v>
      </c>
      <c r="J194" s="59"/>
      <c r="K194" s="80">
        <v>1203</v>
      </c>
      <c r="L194" s="49"/>
      <c r="M194" s="80">
        <v>700</v>
      </c>
      <c r="N194" s="49"/>
      <c r="O194" s="49">
        <f t="shared" si="11"/>
        <v>1903</v>
      </c>
      <c r="P194" s="49"/>
      <c r="Q194" s="80">
        <v>2300</v>
      </c>
      <c r="R194" s="44" t="s">
        <v>31</v>
      </c>
      <c r="S194" s="44"/>
      <c r="T194" s="44"/>
    </row>
    <row r="195" spans="1:20" ht="15" x14ac:dyDescent="0.25">
      <c r="A195" s="47"/>
      <c r="B195" s="47"/>
      <c r="C195" s="47" t="s">
        <v>59</v>
      </c>
      <c r="D195" s="47"/>
      <c r="E195" s="57">
        <v>508</v>
      </c>
      <c r="F195" s="61"/>
      <c r="G195" s="49">
        <v>514</v>
      </c>
      <c r="H195" s="49"/>
      <c r="I195" s="49">
        <v>500</v>
      </c>
      <c r="J195" s="59"/>
      <c r="K195" s="80">
        <v>325</v>
      </c>
      <c r="L195" s="49"/>
      <c r="M195" s="80">
        <v>164</v>
      </c>
      <c r="N195" s="49"/>
      <c r="O195" s="49">
        <f t="shared" si="11"/>
        <v>489</v>
      </c>
      <c r="P195" s="49"/>
      <c r="Q195" s="80">
        <v>560</v>
      </c>
      <c r="R195" s="44"/>
      <c r="S195" s="44"/>
      <c r="T195" s="44"/>
    </row>
    <row r="196" spans="1:20" ht="15" x14ac:dyDescent="0.25">
      <c r="A196" s="47"/>
      <c r="B196" s="47"/>
      <c r="C196" s="47" t="s">
        <v>155</v>
      </c>
      <c r="D196" s="47"/>
      <c r="E196" s="57">
        <v>969</v>
      </c>
      <c r="F196" s="61"/>
      <c r="G196" s="49">
        <v>2391</v>
      </c>
      <c r="H196" s="49"/>
      <c r="I196" s="49">
        <v>900</v>
      </c>
      <c r="J196" s="59"/>
      <c r="K196" s="80">
        <v>500</v>
      </c>
      <c r="L196" s="49"/>
      <c r="M196" s="80">
        <v>300</v>
      </c>
      <c r="N196" s="49"/>
      <c r="O196" s="49">
        <f t="shared" si="11"/>
        <v>800</v>
      </c>
      <c r="P196" s="49"/>
      <c r="Q196" s="80">
        <v>900</v>
      </c>
      <c r="R196" s="44"/>
      <c r="S196" s="44"/>
      <c r="T196" s="44"/>
    </row>
    <row r="197" spans="1:20" ht="15" x14ac:dyDescent="0.25">
      <c r="A197" s="47"/>
      <c r="B197" s="47"/>
      <c r="C197" s="47" t="s">
        <v>185</v>
      </c>
      <c r="D197" s="47"/>
      <c r="E197" s="57">
        <v>0</v>
      </c>
      <c r="F197" s="61"/>
      <c r="G197" s="49">
        <v>0</v>
      </c>
      <c r="H197" s="49"/>
      <c r="I197" s="49">
        <v>0</v>
      </c>
      <c r="J197" s="59"/>
      <c r="K197" s="80">
        <v>446</v>
      </c>
      <c r="L197" s="49"/>
      <c r="M197" s="80">
        <v>0</v>
      </c>
      <c r="N197" s="49"/>
      <c r="O197" s="49">
        <f t="shared" si="11"/>
        <v>446</v>
      </c>
      <c r="P197" s="49"/>
      <c r="Q197" s="80">
        <v>350</v>
      </c>
      <c r="R197" s="44"/>
      <c r="S197" s="44"/>
      <c r="T197" s="44"/>
    </row>
    <row r="198" spans="1:20" ht="15" x14ac:dyDescent="0.25">
      <c r="A198" s="47"/>
      <c r="B198" s="47"/>
      <c r="C198" s="47" t="s">
        <v>186</v>
      </c>
      <c r="D198" s="47"/>
      <c r="E198" s="57">
        <v>3269</v>
      </c>
      <c r="F198" s="61"/>
      <c r="G198" s="49">
        <v>2805</v>
      </c>
      <c r="H198" s="49"/>
      <c r="I198" s="49">
        <v>3500</v>
      </c>
      <c r="J198" s="59"/>
      <c r="K198" s="80">
        <v>1288</v>
      </c>
      <c r="L198" s="49"/>
      <c r="M198" s="80">
        <v>1000</v>
      </c>
      <c r="N198" s="49"/>
      <c r="O198" s="49">
        <f t="shared" si="11"/>
        <v>2288</v>
      </c>
      <c r="P198" s="49"/>
      <c r="Q198" s="80">
        <v>2500</v>
      </c>
      <c r="R198" s="44" t="s">
        <v>31</v>
      </c>
      <c r="S198" s="44"/>
      <c r="T198" s="44"/>
    </row>
    <row r="199" spans="1:20" ht="15" x14ac:dyDescent="0.25">
      <c r="A199" s="47"/>
      <c r="B199" s="47"/>
      <c r="C199" s="47" t="s">
        <v>151</v>
      </c>
      <c r="D199" s="47"/>
      <c r="E199" s="57">
        <v>97</v>
      </c>
      <c r="F199" s="61"/>
      <c r="G199" s="49">
        <v>11</v>
      </c>
      <c r="H199" s="49"/>
      <c r="I199" s="49">
        <v>100</v>
      </c>
      <c r="J199" s="59"/>
      <c r="K199" s="80">
        <v>0</v>
      </c>
      <c r="L199" s="49"/>
      <c r="M199" s="80">
        <v>0</v>
      </c>
      <c r="N199" s="49"/>
      <c r="O199" s="49">
        <f t="shared" si="11"/>
        <v>0</v>
      </c>
      <c r="P199" s="49"/>
      <c r="Q199" s="80">
        <v>100</v>
      </c>
      <c r="R199" s="44"/>
      <c r="S199" s="44"/>
      <c r="T199" s="44"/>
    </row>
    <row r="200" spans="1:20" ht="15" x14ac:dyDescent="0.25">
      <c r="A200" s="47"/>
      <c r="B200" s="47"/>
      <c r="C200" s="47" t="s">
        <v>187</v>
      </c>
      <c r="D200" s="47"/>
      <c r="E200" s="57">
        <v>881</v>
      </c>
      <c r="F200" s="61"/>
      <c r="G200" s="49">
        <v>2938</v>
      </c>
      <c r="H200" s="49"/>
      <c r="I200" s="49">
        <v>800</v>
      </c>
      <c r="J200" s="59"/>
      <c r="K200" s="80">
        <v>1318</v>
      </c>
      <c r="L200" s="49"/>
      <c r="M200" s="80">
        <v>0</v>
      </c>
      <c r="N200" s="49"/>
      <c r="O200" s="49">
        <f t="shared" si="11"/>
        <v>1318</v>
      </c>
      <c r="P200" s="49"/>
      <c r="Q200" s="80">
        <v>800</v>
      </c>
      <c r="R200" s="44"/>
      <c r="S200" s="44"/>
      <c r="T200" s="44"/>
    </row>
    <row r="201" spans="1:20" ht="15" x14ac:dyDescent="0.25">
      <c r="A201" s="47"/>
      <c r="B201" s="47"/>
      <c r="C201" s="47" t="s">
        <v>166</v>
      </c>
      <c r="D201" s="47"/>
      <c r="E201" s="57">
        <v>8529</v>
      </c>
      <c r="F201" s="61"/>
      <c r="G201" s="49">
        <v>9025</v>
      </c>
      <c r="H201" s="49"/>
      <c r="I201" s="49">
        <v>8400</v>
      </c>
      <c r="J201" s="59"/>
      <c r="K201" s="80">
        <v>8576</v>
      </c>
      <c r="L201" s="49"/>
      <c r="M201" s="80">
        <v>0</v>
      </c>
      <c r="N201" s="49"/>
      <c r="O201" s="49">
        <f t="shared" si="11"/>
        <v>8576</v>
      </c>
      <c r="P201" s="49"/>
      <c r="Q201" s="80">
        <v>8850</v>
      </c>
      <c r="R201" s="44" t="s">
        <v>31</v>
      </c>
      <c r="S201" s="44"/>
      <c r="T201" s="44"/>
    </row>
    <row r="202" spans="1:20" s="308" customFormat="1" ht="15" x14ac:dyDescent="0.25">
      <c r="A202" s="302"/>
      <c r="B202" s="302"/>
      <c r="C202" s="302" t="s">
        <v>312</v>
      </c>
      <c r="D202" s="302"/>
      <c r="E202" s="303"/>
      <c r="F202" s="304"/>
      <c r="G202" s="305"/>
      <c r="H202" s="305"/>
      <c r="I202" s="305"/>
      <c r="J202" s="306"/>
      <c r="K202" s="301"/>
      <c r="L202" s="305"/>
      <c r="M202" s="301"/>
      <c r="N202" s="305"/>
      <c r="O202" s="305"/>
      <c r="P202" s="305"/>
      <c r="Q202" s="301">
        <v>1300</v>
      </c>
      <c r="R202" s="307" t="s">
        <v>313</v>
      </c>
      <c r="S202" s="307"/>
      <c r="T202" s="307"/>
    </row>
    <row r="203" spans="1:20" s="86" customFormat="1" ht="15" x14ac:dyDescent="0.25">
      <c r="A203" s="64"/>
      <c r="B203" s="64"/>
      <c r="C203" s="64"/>
      <c r="D203" s="64"/>
      <c r="E203" s="283">
        <f>SUM(E192:E201)</f>
        <v>35945</v>
      </c>
      <c r="F203" s="225"/>
      <c r="G203" s="283">
        <f>SUM(G192:G201)</f>
        <v>38005</v>
      </c>
      <c r="H203" s="89"/>
      <c r="I203" s="283">
        <f>SUM(I192:I201)</f>
        <v>36381</v>
      </c>
      <c r="J203" s="92"/>
      <c r="K203" s="283">
        <f>SUM(K192:K201)</f>
        <v>27297</v>
      </c>
      <c r="L203" s="89"/>
      <c r="M203" s="283">
        <f>SUM(M192:M201)</f>
        <v>8984</v>
      </c>
      <c r="N203" s="89"/>
      <c r="O203" s="283">
        <f>SUM(O192:O201)</f>
        <v>36281</v>
      </c>
      <c r="P203" s="89"/>
      <c r="Q203" s="283">
        <f>SUM(Q192:Q202)</f>
        <v>37880</v>
      </c>
      <c r="R203" s="85" t="s">
        <v>31</v>
      </c>
      <c r="S203" s="85" t="s">
        <v>31</v>
      </c>
      <c r="T203" s="85"/>
    </row>
    <row r="204" spans="1:20" ht="15" x14ac:dyDescent="0.25">
      <c r="A204" s="47"/>
      <c r="B204" s="47"/>
      <c r="C204" s="47"/>
      <c r="D204" s="47"/>
      <c r="E204" s="48"/>
      <c r="F204" s="61"/>
      <c r="G204" s="44"/>
      <c r="H204" s="44"/>
      <c r="I204" s="44"/>
      <c r="J204" s="44"/>
      <c r="K204" s="49"/>
      <c r="L204" s="49"/>
      <c r="M204" s="78"/>
      <c r="N204" s="44"/>
      <c r="O204" s="44"/>
      <c r="P204" s="44"/>
      <c r="Q204" s="80"/>
      <c r="R204" s="44"/>
      <c r="S204" s="44"/>
      <c r="T204" s="44"/>
    </row>
    <row r="205" spans="1:20" s="86" customFormat="1" ht="15" x14ac:dyDescent="0.25">
      <c r="A205" s="64"/>
      <c r="B205" s="64"/>
      <c r="C205" s="64" t="s">
        <v>191</v>
      </c>
      <c r="D205" s="64"/>
      <c r="E205" s="286">
        <f>+E189+E203</f>
        <v>51590</v>
      </c>
      <c r="F205" s="225"/>
      <c r="G205" s="286">
        <f>+G189+G203</f>
        <v>39880</v>
      </c>
      <c r="H205" s="85"/>
      <c r="I205" s="286">
        <f>+I189+I203</f>
        <v>39475</v>
      </c>
      <c r="J205" s="85"/>
      <c r="K205" s="286">
        <f>+K189+K203</f>
        <v>27970</v>
      </c>
      <c r="L205" s="89"/>
      <c r="M205" s="286">
        <f>+M189+M203</f>
        <v>9134</v>
      </c>
      <c r="N205" s="85"/>
      <c r="O205" s="286">
        <f>+O189+O203</f>
        <v>37104</v>
      </c>
      <c r="P205" s="85"/>
      <c r="Q205" s="286">
        <f>+Q189+Q203</f>
        <v>39680</v>
      </c>
      <c r="R205" s="85"/>
      <c r="S205" s="85"/>
      <c r="T205" s="85"/>
    </row>
    <row r="206" spans="1:20" ht="15" x14ac:dyDescent="0.25">
      <c r="A206" s="47"/>
      <c r="B206" s="47"/>
      <c r="C206" s="47"/>
      <c r="D206" s="47"/>
      <c r="E206" s="48"/>
      <c r="F206" s="61"/>
      <c r="G206" s="44"/>
      <c r="H206" s="44"/>
      <c r="I206" s="44"/>
      <c r="J206" s="44"/>
      <c r="K206" s="44"/>
      <c r="L206" s="44"/>
      <c r="M206" s="78"/>
      <c r="N206" s="44"/>
      <c r="O206" s="44"/>
      <c r="P206" s="44"/>
      <c r="Q206" s="80"/>
      <c r="R206" s="44"/>
      <c r="S206" s="44"/>
      <c r="T206" s="44"/>
    </row>
    <row r="207" spans="1:20" ht="15" x14ac:dyDescent="0.25">
      <c r="A207" s="47" t="s">
        <v>82</v>
      </c>
      <c r="B207" s="47"/>
      <c r="C207" s="47"/>
      <c r="D207" s="47"/>
      <c r="E207" s="48"/>
      <c r="F207" s="61"/>
      <c r="G207" s="44"/>
      <c r="H207" s="44"/>
      <c r="I207" s="44"/>
      <c r="J207" s="44"/>
      <c r="K207" s="44"/>
      <c r="L207" s="44"/>
      <c r="M207" s="78"/>
      <c r="N207" s="44"/>
      <c r="O207" s="44"/>
      <c r="P207" s="44"/>
      <c r="Q207" s="80" t="s">
        <v>118</v>
      </c>
      <c r="R207" s="44"/>
      <c r="S207" s="44"/>
      <c r="T207" s="44"/>
    </row>
    <row r="208" spans="1:20" ht="15" x14ac:dyDescent="0.25">
      <c r="A208" s="47" t="s">
        <v>281</v>
      </c>
      <c r="B208" s="47"/>
      <c r="C208" s="47"/>
      <c r="D208" s="47"/>
      <c r="E208" s="48"/>
      <c r="F208" s="61"/>
      <c r="G208" s="44"/>
      <c r="H208" s="44"/>
      <c r="I208" s="44"/>
      <c r="J208" s="44"/>
      <c r="K208" s="44"/>
      <c r="L208" s="44"/>
      <c r="M208" s="78"/>
      <c r="N208" s="44"/>
      <c r="O208" s="44"/>
      <c r="P208" s="44"/>
      <c r="Q208" s="292">
        <v>43496</v>
      </c>
      <c r="R208" s="44"/>
      <c r="S208" s="44"/>
      <c r="T208" s="44"/>
    </row>
    <row r="209" spans="1:21" ht="15" x14ac:dyDescent="0.25">
      <c r="A209" s="47" t="s">
        <v>148</v>
      </c>
      <c r="B209" s="47"/>
      <c r="C209" s="47"/>
      <c r="D209" s="47"/>
      <c r="E209" s="48"/>
      <c r="F209" s="61"/>
      <c r="G209" s="44"/>
      <c r="H209" s="44"/>
      <c r="I209" s="44"/>
      <c r="J209" s="44"/>
      <c r="K209" s="44"/>
      <c r="L209" s="44"/>
      <c r="M209" s="78"/>
      <c r="N209" s="44"/>
      <c r="O209" s="44"/>
      <c r="P209" s="44"/>
      <c r="Q209" s="80"/>
      <c r="R209" s="44"/>
      <c r="S209" s="44"/>
      <c r="T209" s="44"/>
    </row>
    <row r="210" spans="1:21" ht="15" x14ac:dyDescent="0.25">
      <c r="A210" s="47"/>
      <c r="B210" s="47"/>
      <c r="C210" s="47"/>
      <c r="D210" s="47"/>
      <c r="E210" s="48"/>
      <c r="F210" s="61"/>
      <c r="G210" s="44"/>
      <c r="H210" s="44"/>
      <c r="I210" s="44"/>
      <c r="J210" s="44"/>
      <c r="K210" s="44"/>
      <c r="L210" s="44"/>
      <c r="M210" s="78"/>
      <c r="N210" s="44"/>
      <c r="O210" s="44"/>
      <c r="P210" s="44"/>
      <c r="Q210" s="80"/>
      <c r="R210" s="44"/>
      <c r="S210" s="44"/>
      <c r="T210" s="44"/>
    </row>
    <row r="211" spans="1:21" ht="15" x14ac:dyDescent="0.25">
      <c r="A211" s="47"/>
      <c r="B211" s="47"/>
      <c r="C211" s="47"/>
      <c r="D211" s="47"/>
      <c r="E211" s="48"/>
      <c r="F211" s="61"/>
      <c r="G211" s="44"/>
      <c r="H211" s="44"/>
      <c r="I211" s="67">
        <f>+I4</f>
        <v>2021</v>
      </c>
      <c r="J211" s="68"/>
      <c r="K211" s="68"/>
      <c r="L211" s="68"/>
      <c r="M211" s="270"/>
      <c r="N211" s="68"/>
      <c r="O211" s="68"/>
      <c r="P211" s="44"/>
      <c r="Q211" s="80"/>
      <c r="R211" s="44"/>
      <c r="S211" s="44"/>
      <c r="T211" s="44"/>
    </row>
    <row r="212" spans="1:21" ht="15" x14ac:dyDescent="0.25">
      <c r="A212" s="47"/>
      <c r="B212" s="47"/>
      <c r="C212" s="47"/>
      <c r="D212" s="47"/>
      <c r="E212" s="290">
        <f>+AllFundSum!F$6</f>
        <v>2019</v>
      </c>
      <c r="F212" s="229"/>
      <c r="G212" s="69">
        <f>+AllFundSum!H$6</f>
        <v>2020</v>
      </c>
      <c r="H212" s="44"/>
      <c r="I212" s="44"/>
      <c r="J212" s="44"/>
      <c r="K212" s="44" t="str">
        <f>+K5</f>
        <v>1st 6 Mos</v>
      </c>
      <c r="L212" s="44"/>
      <c r="M212" s="78" t="str">
        <f>+M5</f>
        <v>Last 6 Mos</v>
      </c>
      <c r="N212" s="44"/>
      <c r="O212" s="44"/>
      <c r="P212" s="44"/>
      <c r="Q212" s="99">
        <f>+Q5</f>
        <v>2022</v>
      </c>
      <c r="R212" s="44"/>
      <c r="S212" s="44"/>
      <c r="T212" s="44"/>
    </row>
    <row r="213" spans="1:21" ht="15" x14ac:dyDescent="0.25">
      <c r="A213" s="47"/>
      <c r="B213" s="47"/>
      <c r="C213" s="47"/>
      <c r="D213" s="47"/>
      <c r="E213" s="282" t="str">
        <f>+AllFundSum!F$7</f>
        <v>Actual</v>
      </c>
      <c r="F213" s="229"/>
      <c r="G213" s="68" t="str">
        <f>+AllFundSum!H$7</f>
        <v>Actual</v>
      </c>
      <c r="H213" s="74"/>
      <c r="I213" s="72" t="s">
        <v>4</v>
      </c>
      <c r="J213" s="74"/>
      <c r="K213" s="72" t="s">
        <v>3</v>
      </c>
      <c r="L213" s="74"/>
      <c r="M213" s="242" t="s">
        <v>63</v>
      </c>
      <c r="N213" s="74"/>
      <c r="O213" s="72" t="s">
        <v>64</v>
      </c>
      <c r="P213" s="74"/>
      <c r="Q213" s="242" t="s">
        <v>4</v>
      </c>
      <c r="R213" s="44"/>
      <c r="S213" s="44"/>
      <c r="T213" s="44"/>
    </row>
    <row r="214" spans="1:21" ht="15" x14ac:dyDescent="0.25">
      <c r="A214" s="47"/>
      <c r="B214" s="47"/>
      <c r="C214" s="47"/>
      <c r="D214" s="47"/>
      <c r="E214" s="48"/>
      <c r="F214" s="61"/>
      <c r="G214" s="44"/>
      <c r="H214" s="44"/>
      <c r="I214" s="44"/>
      <c r="J214" s="44"/>
      <c r="K214" s="44"/>
      <c r="L214" s="44"/>
      <c r="M214" s="78"/>
      <c r="N214" s="44"/>
      <c r="O214" s="44"/>
      <c r="P214" s="44"/>
      <c r="Q214" s="80"/>
      <c r="R214" s="44"/>
      <c r="S214" s="44"/>
      <c r="T214" s="44"/>
    </row>
    <row r="215" spans="1:21" ht="15" x14ac:dyDescent="0.25">
      <c r="A215" s="47" t="s">
        <v>86</v>
      </c>
      <c r="B215" s="47"/>
      <c r="C215" s="47"/>
      <c r="D215" s="47"/>
      <c r="E215" s="48"/>
      <c r="F215" s="61"/>
      <c r="G215" s="44"/>
      <c r="H215" s="44"/>
      <c r="I215" s="44"/>
      <c r="J215" s="44"/>
      <c r="K215" s="49"/>
      <c r="L215" s="49"/>
      <c r="M215" s="78"/>
      <c r="N215" s="44"/>
      <c r="O215" s="44"/>
      <c r="P215" s="44"/>
      <c r="Q215" s="80"/>
      <c r="R215" s="44"/>
      <c r="S215" s="44"/>
      <c r="T215" s="44"/>
    </row>
    <row r="216" spans="1:21" ht="15" x14ac:dyDescent="0.25">
      <c r="A216" s="47"/>
      <c r="B216" s="47" t="s">
        <v>33</v>
      </c>
      <c r="C216" s="47"/>
      <c r="D216" s="47"/>
      <c r="E216" s="48">
        <v>0</v>
      </c>
      <c r="F216" s="61"/>
      <c r="G216" s="44">
        <v>0</v>
      </c>
      <c r="H216" s="44"/>
      <c r="I216" s="44">
        <v>0</v>
      </c>
      <c r="J216" s="48"/>
      <c r="K216" s="78">
        <v>0</v>
      </c>
      <c r="L216" s="44"/>
      <c r="M216" s="78">
        <v>0</v>
      </c>
      <c r="N216" s="44"/>
      <c r="O216" s="44">
        <f t="shared" ref="O216:O221" si="12">SUM(K216:M216)</f>
        <v>0</v>
      </c>
      <c r="P216" s="44"/>
      <c r="Q216" s="80">
        <v>0</v>
      </c>
      <c r="R216" s="44"/>
      <c r="S216" s="44"/>
      <c r="T216" s="44"/>
    </row>
    <row r="217" spans="1:21" ht="15" x14ac:dyDescent="0.25">
      <c r="A217" s="47"/>
      <c r="B217" s="47" t="s">
        <v>188</v>
      </c>
      <c r="C217" s="47"/>
      <c r="D217" s="47"/>
      <c r="E217" s="48">
        <v>0</v>
      </c>
      <c r="F217" s="61"/>
      <c r="G217" s="44">
        <v>0</v>
      </c>
      <c r="H217" s="44"/>
      <c r="I217" s="44">
        <v>0</v>
      </c>
      <c r="J217" s="48"/>
      <c r="K217" s="78">
        <v>0</v>
      </c>
      <c r="L217" s="44"/>
      <c r="M217" s="78">
        <v>0</v>
      </c>
      <c r="N217" s="44"/>
      <c r="O217" s="44">
        <f t="shared" si="12"/>
        <v>0</v>
      </c>
      <c r="P217" s="44"/>
      <c r="Q217" s="80">
        <v>0</v>
      </c>
      <c r="R217" s="61"/>
      <c r="S217" s="44"/>
      <c r="T217" s="44"/>
    </row>
    <row r="218" spans="1:21" ht="15" x14ac:dyDescent="0.25">
      <c r="A218" s="47"/>
      <c r="B218" s="47" t="s">
        <v>270</v>
      </c>
      <c r="C218" s="47"/>
      <c r="D218" s="47"/>
      <c r="E218" s="48">
        <v>0</v>
      </c>
      <c r="F218" s="61"/>
      <c r="G218" s="44">
        <v>0</v>
      </c>
      <c r="H218" s="44"/>
      <c r="I218" s="44">
        <v>0</v>
      </c>
      <c r="J218" s="48"/>
      <c r="K218" s="78">
        <v>0</v>
      </c>
      <c r="L218" s="44"/>
      <c r="M218" s="78">
        <v>0</v>
      </c>
      <c r="N218" s="44"/>
      <c r="O218" s="44">
        <f t="shared" si="12"/>
        <v>0</v>
      </c>
      <c r="P218" s="44"/>
      <c r="Q218" s="80">
        <v>0</v>
      </c>
      <c r="R218" s="44"/>
      <c r="S218" s="44"/>
      <c r="T218" s="44"/>
    </row>
    <row r="219" spans="1:21" ht="15" x14ac:dyDescent="0.25">
      <c r="A219" s="47"/>
      <c r="B219" s="47" t="s">
        <v>293</v>
      </c>
      <c r="C219" s="47"/>
      <c r="D219" s="47"/>
      <c r="E219" s="48">
        <v>457</v>
      </c>
      <c r="F219" s="61"/>
      <c r="G219" s="44">
        <v>146</v>
      </c>
      <c r="H219" s="44"/>
      <c r="I219" s="44">
        <v>0</v>
      </c>
      <c r="J219" s="48"/>
      <c r="K219" s="78">
        <v>0</v>
      </c>
      <c r="L219" s="44"/>
      <c r="M219" s="78">
        <v>0</v>
      </c>
      <c r="N219" s="44"/>
      <c r="O219" s="44">
        <f t="shared" si="12"/>
        <v>0</v>
      </c>
      <c r="P219" s="44"/>
      <c r="Q219" s="80">
        <v>0</v>
      </c>
      <c r="R219" s="44"/>
      <c r="S219" s="44"/>
      <c r="T219" s="44"/>
    </row>
    <row r="220" spans="1:21" ht="15" x14ac:dyDescent="0.25">
      <c r="A220" s="47"/>
      <c r="B220" s="47" t="s">
        <v>252</v>
      </c>
      <c r="C220" s="47"/>
      <c r="D220" s="47"/>
      <c r="E220" s="48">
        <v>0</v>
      </c>
      <c r="F220" s="61"/>
      <c r="G220" s="44">
        <v>0</v>
      </c>
      <c r="H220" s="44"/>
      <c r="I220" s="44">
        <v>0</v>
      </c>
      <c r="J220" s="48"/>
      <c r="K220" s="78">
        <v>475</v>
      </c>
      <c r="L220" s="44"/>
      <c r="M220" s="78">
        <v>1000</v>
      </c>
      <c r="N220" s="44"/>
      <c r="O220" s="44">
        <f t="shared" si="12"/>
        <v>1475</v>
      </c>
      <c r="P220" s="44"/>
      <c r="Q220" s="80">
        <v>5000</v>
      </c>
      <c r="R220" s="44"/>
      <c r="S220" s="44"/>
      <c r="T220" s="44"/>
    </row>
    <row r="221" spans="1:21" ht="15" x14ac:dyDescent="0.25">
      <c r="A221" s="47"/>
      <c r="B221" s="47" t="s">
        <v>9</v>
      </c>
      <c r="C221" s="47"/>
      <c r="D221" s="47"/>
      <c r="E221" s="57">
        <v>0</v>
      </c>
      <c r="F221" s="227"/>
      <c r="G221" s="49">
        <v>0</v>
      </c>
      <c r="H221" s="49"/>
      <c r="I221" s="49">
        <v>0</v>
      </c>
      <c r="J221" s="49"/>
      <c r="K221" s="80">
        <v>0</v>
      </c>
      <c r="L221" s="49"/>
      <c r="M221" s="80"/>
      <c r="N221" s="49"/>
      <c r="O221" s="44">
        <f t="shared" si="12"/>
        <v>0</v>
      </c>
      <c r="P221" s="49"/>
      <c r="Q221" s="80"/>
      <c r="R221" s="44"/>
      <c r="S221" s="44"/>
      <c r="T221" s="44"/>
    </row>
    <row r="222" spans="1:21" s="86" customFormat="1" ht="15" x14ac:dyDescent="0.25">
      <c r="A222" s="64"/>
      <c r="B222" s="64"/>
      <c r="C222" s="64"/>
      <c r="D222" s="64"/>
      <c r="E222" s="283">
        <f>SUM(E216:E221)</f>
        <v>457</v>
      </c>
      <c r="F222" s="225"/>
      <c r="G222" s="283">
        <f>SUM(G216:G221)</f>
        <v>146</v>
      </c>
      <c r="H222" s="85"/>
      <c r="I222" s="283">
        <f>SUM(I216:I221)</f>
        <v>0</v>
      </c>
      <c r="J222" s="85"/>
      <c r="K222" s="283">
        <f>SUM(K216:K221)</f>
        <v>475</v>
      </c>
      <c r="L222" s="89"/>
      <c r="M222" s="283">
        <f>SUM(M216:M221)</f>
        <v>1000</v>
      </c>
      <c r="N222" s="85"/>
      <c r="O222" s="283">
        <f>SUM(O216:O221)</f>
        <v>1475</v>
      </c>
      <c r="P222" s="85"/>
      <c r="Q222" s="283">
        <f>SUM(Q216:Q221)</f>
        <v>5000</v>
      </c>
      <c r="R222" s="85"/>
      <c r="S222" s="85"/>
      <c r="T222" s="85"/>
    </row>
    <row r="223" spans="1:21" ht="15" x14ac:dyDescent="0.25">
      <c r="A223" s="47"/>
      <c r="B223" s="47"/>
      <c r="C223" s="47"/>
      <c r="D223" s="47"/>
      <c r="E223" s="48"/>
      <c r="F223" s="61"/>
      <c r="G223" s="44"/>
      <c r="H223" s="44"/>
      <c r="I223" s="44"/>
      <c r="J223" s="44"/>
      <c r="K223" s="49"/>
      <c r="L223" s="49"/>
      <c r="M223" s="78"/>
      <c r="N223" s="44"/>
      <c r="O223" s="44"/>
      <c r="P223" s="44"/>
      <c r="Q223" s="80"/>
      <c r="R223" s="44"/>
      <c r="S223" s="44"/>
      <c r="T223" s="44"/>
    </row>
    <row r="224" spans="1:21" ht="15" x14ac:dyDescent="0.25">
      <c r="A224" s="47" t="s">
        <v>200</v>
      </c>
      <c r="B224" s="47"/>
      <c r="C224" s="47"/>
      <c r="D224" s="47"/>
      <c r="E224" s="48"/>
      <c r="F224" s="61"/>
      <c r="G224" s="44"/>
      <c r="H224" s="44"/>
      <c r="I224" s="44"/>
      <c r="J224" s="44"/>
      <c r="K224" s="49"/>
      <c r="L224" s="49"/>
      <c r="M224" s="78"/>
      <c r="N224" s="44"/>
      <c r="O224" s="44"/>
      <c r="P224" s="44"/>
      <c r="Q224" s="80"/>
      <c r="R224" s="44"/>
      <c r="S224" s="44"/>
      <c r="T224" s="44"/>
      <c r="U224" s="55"/>
    </row>
    <row r="225" spans="1:21" ht="15" x14ac:dyDescent="0.25">
      <c r="A225" s="47"/>
      <c r="B225" s="47" t="s">
        <v>101</v>
      </c>
      <c r="C225" s="47"/>
      <c r="D225" s="47"/>
      <c r="E225" s="287">
        <v>55693</v>
      </c>
      <c r="F225" s="61"/>
      <c r="G225" s="58">
        <v>41563</v>
      </c>
      <c r="H225" s="44"/>
      <c r="I225" s="58">
        <v>43794</v>
      </c>
      <c r="J225" s="44"/>
      <c r="K225" s="79">
        <v>0</v>
      </c>
      <c r="L225" s="49"/>
      <c r="M225" s="79">
        <v>43794</v>
      </c>
      <c r="N225" s="44"/>
      <c r="O225" s="58">
        <f>SUM(K225:M225)</f>
        <v>43794</v>
      </c>
      <c r="P225" s="44"/>
      <c r="Q225" s="79">
        <v>43795</v>
      </c>
      <c r="R225" s="44" t="s">
        <v>264</v>
      </c>
      <c r="S225" s="44"/>
      <c r="T225" s="44"/>
      <c r="U225" s="44"/>
    </row>
    <row r="226" spans="1:21" ht="15" x14ac:dyDescent="0.25">
      <c r="A226" s="47"/>
      <c r="B226" s="47"/>
      <c r="C226" s="47"/>
      <c r="D226" s="47"/>
      <c r="E226" s="48"/>
      <c r="F226" s="61"/>
      <c r="G226" s="44"/>
      <c r="H226" s="44"/>
      <c r="I226" s="44"/>
      <c r="J226" s="44"/>
      <c r="K226" s="49"/>
      <c r="L226" s="49"/>
      <c r="M226" s="78"/>
      <c r="N226" s="44"/>
      <c r="O226" s="44"/>
      <c r="P226" s="44"/>
      <c r="Q226" s="80"/>
      <c r="R226" s="44"/>
      <c r="S226" s="44"/>
      <c r="T226" s="44"/>
    </row>
    <row r="227" spans="1:21" s="86" customFormat="1" ht="15.75" thickBot="1" x14ac:dyDescent="0.3">
      <c r="A227" s="64"/>
      <c r="B227" s="64"/>
      <c r="C227" s="64" t="s">
        <v>85</v>
      </c>
      <c r="D227" s="64"/>
      <c r="E227" s="293">
        <f>+E222+E205+E173+E166+E141+E109+E225</f>
        <v>310182</v>
      </c>
      <c r="F227" s="225"/>
      <c r="G227" s="293">
        <f>+G222+G205+G173+G166+G141+G109+G225</f>
        <v>265399</v>
      </c>
      <c r="H227" s="85"/>
      <c r="I227" s="293">
        <f>+I222+I205+I173+I166+I141+I109+I225</f>
        <v>251047</v>
      </c>
      <c r="J227" s="85"/>
      <c r="K227" s="293">
        <f>+K222+K205+K173+K166+K141+K109+K225</f>
        <v>136599</v>
      </c>
      <c r="L227" s="85"/>
      <c r="M227" s="293">
        <f>+M222+M205+M173+M166+M141+M109+M225</f>
        <v>89504</v>
      </c>
      <c r="N227" s="85"/>
      <c r="O227" s="293">
        <f>+O222+O205+O173+O166+O141+O109+O225</f>
        <v>226103</v>
      </c>
      <c r="P227" s="85"/>
      <c r="Q227" s="293">
        <f>+Q222+Q205+Q173+Q166+Q141+Q109+Q225</f>
        <v>255054</v>
      </c>
      <c r="R227" s="85"/>
      <c r="S227" s="85"/>
    </row>
    <row r="228" spans="1:21" ht="15.75" thickTop="1" x14ac:dyDescent="0.25">
      <c r="A228" s="47"/>
      <c r="B228" s="47"/>
      <c r="C228" s="47"/>
      <c r="D228" s="47"/>
      <c r="E228" s="48"/>
      <c r="F228" s="61"/>
      <c r="G228" s="44"/>
      <c r="H228" s="44"/>
      <c r="I228" s="44"/>
      <c r="J228" s="44"/>
      <c r="K228" s="44"/>
      <c r="L228" s="44"/>
      <c r="M228" s="78"/>
      <c r="N228" s="44"/>
      <c r="O228" s="44"/>
      <c r="P228" s="44"/>
      <c r="Q228" s="80"/>
      <c r="R228" s="44"/>
      <c r="S228" s="44"/>
    </row>
    <row r="229" spans="1:21" ht="15" x14ac:dyDescent="0.25">
      <c r="A229" s="47"/>
      <c r="B229" s="47"/>
      <c r="C229" s="47"/>
      <c r="D229" s="47"/>
      <c r="E229" s="48"/>
      <c r="F229" s="61"/>
      <c r="G229" s="44"/>
      <c r="H229" s="44"/>
      <c r="I229" s="44"/>
      <c r="J229" s="44"/>
      <c r="K229" s="44"/>
      <c r="L229" s="44"/>
      <c r="M229" s="78"/>
      <c r="N229" s="44"/>
      <c r="O229" s="44"/>
      <c r="P229" s="44"/>
      <c r="Q229" s="80"/>
      <c r="R229" s="44"/>
      <c r="S229" s="44"/>
    </row>
    <row r="230" spans="1:21" x14ac:dyDescent="0.2">
      <c r="B230" s="62" t="s">
        <v>233</v>
      </c>
      <c r="E230" s="63">
        <v>310182</v>
      </c>
      <c r="G230" s="45">
        <v>265399</v>
      </c>
      <c r="I230" s="45">
        <v>249022</v>
      </c>
    </row>
    <row r="232" spans="1:21" x14ac:dyDescent="0.2">
      <c r="E232" s="63">
        <f>+E227-E230</f>
        <v>0</v>
      </c>
      <c r="G232" s="63">
        <f>+G227-G230</f>
        <v>0</v>
      </c>
      <c r="I232" s="63">
        <f>+I227-I230</f>
        <v>2025</v>
      </c>
      <c r="K232" s="63">
        <f>+K227-K230</f>
        <v>136599</v>
      </c>
    </row>
  </sheetData>
  <phoneticPr fontId="2" type="noConversion"/>
  <printOptions horizontalCentered="1" gridLines="1"/>
  <pageMargins left="0.25" right="0.25" top="0.75" bottom="0.75" header="0.3" footer="0.3"/>
  <pageSetup scale="88" fitToHeight="0" orientation="landscape" verticalDpi="1200" r:id="rId1"/>
  <headerFooter alignWithMargins="0"/>
  <rowBreaks count="6" manualBreakCount="6">
    <brk id="39" max="16383" man="1"/>
    <brk id="78" max="16383" man="1"/>
    <brk id="110" max="16" man="1"/>
    <brk id="142" max="16" man="1"/>
    <brk id="174" max="16383" man="1"/>
    <brk id="206" max="16383" man="1"/>
  </rowBreaks>
  <colBreaks count="1" manualBreakCount="1">
    <brk id="18" max="1048575" man="1"/>
  </colBreaks>
  <cellWatches>
    <cellWatch r="O139"/>
  </cellWatch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38"/>
  <sheetViews>
    <sheetView defaultGridColor="0" topLeftCell="A4" colorId="8" zoomScaleNormal="100" workbookViewId="0">
      <selection activeCell="N23" sqref="N23"/>
    </sheetView>
  </sheetViews>
  <sheetFormatPr defaultColWidth="9.28515625" defaultRowHeight="15" x14ac:dyDescent="0.2"/>
  <cols>
    <col min="1" max="2" width="1.7109375" style="124" customWidth="1"/>
    <col min="3" max="3" width="20.7109375" style="124" customWidth="1"/>
    <col min="4" max="4" width="13.7109375" style="124" customWidth="1"/>
    <col min="5" max="5" width="13.7109375" style="213" customWidth="1"/>
    <col min="6" max="6" width="1.7109375" style="210" customWidth="1"/>
    <col min="7" max="7" width="13.7109375" style="213" customWidth="1"/>
    <col min="8" max="8" width="1.7109375" style="210" customWidth="1"/>
    <col min="9" max="9" width="13.7109375" style="213" customWidth="1"/>
    <col min="10" max="10" width="1.7109375" style="210" customWidth="1"/>
    <col min="11" max="11" width="13.7109375" style="210" customWidth="1"/>
    <col min="12" max="12" width="1.7109375" style="210" customWidth="1"/>
    <col min="13" max="13" width="13.7109375" style="210" customWidth="1"/>
    <col min="14" max="14" width="1.7109375" style="210" customWidth="1"/>
    <col min="15" max="15" width="13.7109375" style="213" customWidth="1"/>
    <col min="16" max="16" width="1.7109375" style="210" customWidth="1"/>
    <col min="17" max="17" width="13.7109375" style="210" customWidth="1"/>
    <col min="18" max="18" width="12.7109375" style="210" customWidth="1"/>
    <col min="19" max="16384" width="9.28515625" style="210"/>
  </cols>
  <sheetData>
    <row r="1" spans="1:18" ht="15.75" x14ac:dyDescent="0.25">
      <c r="A1" s="104" t="s">
        <v>82</v>
      </c>
      <c r="Q1" s="4" t="s">
        <v>119</v>
      </c>
    </row>
    <row r="2" spans="1:18" ht="15.75" x14ac:dyDescent="0.25">
      <c r="A2" s="104" t="str">
        <f>+AllFundSum!A2</f>
        <v>2022 BUDGET</v>
      </c>
      <c r="C2" s="104"/>
      <c r="D2" s="104"/>
      <c r="E2" s="9"/>
      <c r="F2" s="10"/>
      <c r="G2" s="9"/>
      <c r="H2" s="10"/>
      <c r="I2" s="9"/>
      <c r="J2" s="10"/>
      <c r="K2" s="10"/>
      <c r="L2" s="10"/>
      <c r="M2" s="10"/>
      <c r="N2" s="10"/>
      <c r="O2" s="9"/>
      <c r="P2" s="10"/>
      <c r="Q2" s="6">
        <f ca="1">NOW()</f>
        <v>44536.809917245373</v>
      </c>
      <c r="R2" s="10"/>
    </row>
    <row r="3" spans="1:18" ht="15.75" x14ac:dyDescent="0.25">
      <c r="A3" s="104" t="s">
        <v>92</v>
      </c>
      <c r="C3" s="104"/>
      <c r="D3" s="104"/>
      <c r="E3" s="9"/>
      <c r="F3" s="10"/>
      <c r="G3" s="9"/>
      <c r="H3" s="10"/>
      <c r="I3" s="9"/>
      <c r="J3" s="10"/>
      <c r="K3" s="10"/>
      <c r="L3" s="10"/>
      <c r="M3" s="10"/>
      <c r="N3" s="10"/>
      <c r="O3" s="9"/>
      <c r="P3" s="10"/>
      <c r="Q3" s="10"/>
      <c r="R3" s="10"/>
    </row>
    <row r="4" spans="1:18" ht="15.75" x14ac:dyDescent="0.25">
      <c r="C4" s="104"/>
      <c r="D4" s="104"/>
      <c r="E4" s="9"/>
      <c r="F4" s="10"/>
      <c r="G4" s="9"/>
      <c r="H4" s="10"/>
      <c r="I4" s="9"/>
      <c r="J4" s="10"/>
      <c r="K4" s="10"/>
      <c r="L4" s="10"/>
      <c r="M4" s="10"/>
      <c r="N4" s="10"/>
      <c r="O4" s="9"/>
      <c r="P4" s="10"/>
      <c r="Q4" s="10"/>
      <c r="R4" s="10"/>
    </row>
    <row r="5" spans="1:18" ht="15.75" x14ac:dyDescent="0.25">
      <c r="C5" s="104"/>
      <c r="D5" s="104"/>
      <c r="E5" s="9"/>
      <c r="F5" s="10"/>
      <c r="G5" s="9"/>
      <c r="H5" s="10"/>
      <c r="I5" s="9"/>
      <c r="J5" s="10"/>
      <c r="K5" s="10"/>
      <c r="L5" s="10"/>
      <c r="M5" s="10"/>
      <c r="N5" s="10"/>
      <c r="O5" s="9"/>
      <c r="P5" s="10"/>
      <c r="Q5" s="10"/>
      <c r="R5" s="10"/>
    </row>
    <row r="6" spans="1:18" ht="15.75" x14ac:dyDescent="0.25">
      <c r="C6" s="104"/>
      <c r="D6" s="104"/>
      <c r="E6" s="9"/>
      <c r="F6" s="10"/>
      <c r="G6" s="9"/>
      <c r="H6" s="10"/>
      <c r="I6" s="15">
        <f>+AllFundSum!J5</f>
        <v>2021</v>
      </c>
      <c r="J6" s="248"/>
      <c r="K6" s="248"/>
      <c r="L6" s="17"/>
      <c r="M6" s="248"/>
      <c r="N6" s="17"/>
      <c r="O6" s="16"/>
      <c r="P6" s="10"/>
      <c r="Q6" s="10"/>
      <c r="R6" s="10"/>
    </row>
    <row r="7" spans="1:18" ht="15.75" x14ac:dyDescent="0.25">
      <c r="C7" s="104"/>
      <c r="D7" s="104"/>
      <c r="E7" s="237">
        <f>+AllFundSum!F6</f>
        <v>2019</v>
      </c>
      <c r="F7" s="249">
        <f>+AllFundSum!G6</f>
        <v>0</v>
      </c>
      <c r="G7" s="237">
        <f>+AllFundSum!H6</f>
        <v>2020</v>
      </c>
      <c r="H7" s="10"/>
      <c r="I7" s="9"/>
      <c r="J7" s="107"/>
      <c r="K7" s="250" t="str">
        <f>+AllFundSum!L6</f>
        <v>1st 6 Mos</v>
      </c>
      <c r="L7" s="107"/>
      <c r="M7" s="250" t="str">
        <f>+AllFundSum!N6</f>
        <v>Last 6 Mos</v>
      </c>
      <c r="N7" s="107"/>
      <c r="O7" s="9"/>
      <c r="P7" s="10"/>
      <c r="Q7" s="40">
        <f>+AllFundSum!R6</f>
        <v>2022</v>
      </c>
      <c r="R7" s="10"/>
    </row>
    <row r="8" spans="1:18" ht="15.75" x14ac:dyDescent="0.25">
      <c r="C8" s="104"/>
      <c r="D8" s="104"/>
      <c r="E8" s="15" t="str">
        <f>+AllFundSum!F7</f>
        <v>Actual</v>
      </c>
      <c r="F8" s="249">
        <f>+AllFundSum!G7</f>
        <v>0</v>
      </c>
      <c r="G8" s="15" t="str">
        <f>+AllFundSum!H7</f>
        <v>Actual</v>
      </c>
      <c r="H8" s="10"/>
      <c r="I8" s="19" t="s">
        <v>4</v>
      </c>
      <c r="J8" s="107"/>
      <c r="K8" s="251" t="s">
        <v>3</v>
      </c>
      <c r="L8" s="10"/>
      <c r="M8" s="251" t="s">
        <v>63</v>
      </c>
      <c r="N8" s="10"/>
      <c r="O8" s="238" t="s">
        <v>64</v>
      </c>
      <c r="P8" s="10"/>
      <c r="Q8" s="20" t="s">
        <v>4</v>
      </c>
      <c r="R8" s="10"/>
    </row>
    <row r="9" spans="1:18" ht="15.75" x14ac:dyDescent="0.25">
      <c r="A9" s="104" t="s">
        <v>96</v>
      </c>
      <c r="B9" s="104"/>
      <c r="C9" s="104"/>
      <c r="D9" s="104"/>
      <c r="E9" s="9"/>
      <c r="F9" s="10"/>
      <c r="G9" s="9"/>
      <c r="H9" s="10"/>
      <c r="I9" s="9"/>
      <c r="J9" s="10"/>
      <c r="K9" s="10"/>
      <c r="L9" s="10"/>
      <c r="M9" s="10"/>
      <c r="N9" s="10"/>
      <c r="O9" s="9"/>
      <c r="P9" s="10"/>
      <c r="Q9" s="10"/>
      <c r="R9" s="10"/>
    </row>
    <row r="10" spans="1:18" ht="15.75" x14ac:dyDescent="0.25">
      <c r="A10" s="104"/>
      <c r="B10" s="104" t="s">
        <v>100</v>
      </c>
      <c r="C10" s="104"/>
      <c r="D10" s="104"/>
      <c r="E10" s="9">
        <v>126799</v>
      </c>
      <c r="F10" s="10"/>
      <c r="G10" s="9">
        <v>122566</v>
      </c>
      <c r="H10" s="10"/>
      <c r="I10" s="9">
        <v>123000</v>
      </c>
      <c r="J10" s="10"/>
      <c r="K10" s="10"/>
      <c r="L10" s="10"/>
      <c r="M10" s="10"/>
      <c r="N10" s="10"/>
      <c r="O10" s="9">
        <f>SUM(K10:M10)</f>
        <v>0</v>
      </c>
      <c r="P10" s="10"/>
      <c r="Q10" s="10"/>
      <c r="R10" s="29"/>
    </row>
    <row r="11" spans="1:18" ht="15.75" x14ac:dyDescent="0.25">
      <c r="A11" s="104"/>
      <c r="B11" s="104" t="s">
        <v>239</v>
      </c>
      <c r="C11" s="104"/>
      <c r="D11" s="104"/>
      <c r="E11" s="9">
        <v>85</v>
      </c>
      <c r="F11" s="10"/>
      <c r="G11" s="9">
        <v>85</v>
      </c>
      <c r="H11" s="10"/>
      <c r="I11" s="9">
        <v>85</v>
      </c>
      <c r="J11" s="10"/>
      <c r="K11" s="10"/>
      <c r="L11" s="10"/>
      <c r="M11" s="10"/>
      <c r="N11" s="10"/>
      <c r="O11" s="9">
        <f t="shared" ref="O11:O14" si="0">SUM(K11:M11)</f>
        <v>0</v>
      </c>
      <c r="P11" s="10"/>
      <c r="Q11" s="10"/>
      <c r="R11" s="29"/>
    </row>
    <row r="12" spans="1:18" ht="15.75" x14ac:dyDescent="0.25">
      <c r="A12" s="104"/>
      <c r="B12" s="104" t="s">
        <v>294</v>
      </c>
      <c r="C12" s="104"/>
      <c r="D12" s="104"/>
      <c r="E12" s="9">
        <v>1257</v>
      </c>
      <c r="F12" s="10"/>
      <c r="G12" s="9">
        <v>3573</v>
      </c>
      <c r="H12" s="10"/>
      <c r="I12" s="9">
        <v>5889</v>
      </c>
      <c r="J12" s="10"/>
      <c r="K12" s="10">
        <v>0</v>
      </c>
      <c r="L12" s="10"/>
      <c r="M12" s="10">
        <v>5889</v>
      </c>
      <c r="N12" s="10"/>
      <c r="O12" s="9">
        <f t="shared" si="0"/>
        <v>5889</v>
      </c>
      <c r="P12" s="10"/>
      <c r="Q12" s="10">
        <v>3573</v>
      </c>
      <c r="R12" s="29"/>
    </row>
    <row r="13" spans="1:18" ht="15.75" x14ac:dyDescent="0.25">
      <c r="A13" s="104"/>
      <c r="B13" s="104" t="s">
        <v>221</v>
      </c>
      <c r="C13" s="104"/>
      <c r="D13" s="104"/>
      <c r="E13" s="9">
        <v>147</v>
      </c>
      <c r="F13" s="10"/>
      <c r="G13" s="9">
        <v>78</v>
      </c>
      <c r="H13" s="10"/>
      <c r="I13" s="9">
        <v>150</v>
      </c>
      <c r="J13" s="10"/>
      <c r="K13" s="10"/>
      <c r="L13" s="10"/>
      <c r="M13" s="10"/>
      <c r="N13" s="10"/>
      <c r="O13" s="9">
        <f t="shared" si="0"/>
        <v>0</v>
      </c>
      <c r="P13" s="10"/>
      <c r="Q13" s="10"/>
      <c r="R13" s="29"/>
    </row>
    <row r="14" spans="1:18" ht="15.75" x14ac:dyDescent="0.25">
      <c r="A14" s="104"/>
      <c r="B14" s="104" t="s">
        <v>262</v>
      </c>
      <c r="C14" s="104"/>
      <c r="D14" s="104"/>
      <c r="E14" s="214">
        <v>0</v>
      </c>
      <c r="F14" s="10"/>
      <c r="G14" s="214">
        <v>0</v>
      </c>
      <c r="H14" s="10"/>
      <c r="I14" s="214">
        <v>0</v>
      </c>
      <c r="J14" s="10"/>
      <c r="K14" s="211"/>
      <c r="L14" s="10"/>
      <c r="M14" s="211"/>
      <c r="N14" s="10"/>
      <c r="O14" s="214">
        <f t="shared" si="0"/>
        <v>0</v>
      </c>
      <c r="P14" s="10"/>
      <c r="Q14" s="211"/>
      <c r="R14" s="29"/>
    </row>
    <row r="15" spans="1:18" ht="15.75" x14ac:dyDescent="0.25">
      <c r="A15" s="104"/>
      <c r="B15" s="104"/>
      <c r="C15" s="104"/>
      <c r="D15" s="104"/>
      <c r="E15" s="9"/>
      <c r="F15" s="10"/>
      <c r="G15" s="9"/>
      <c r="H15" s="10"/>
      <c r="I15" s="9"/>
      <c r="J15" s="10"/>
      <c r="K15" s="10"/>
      <c r="L15" s="10"/>
      <c r="M15" s="10"/>
      <c r="N15" s="10"/>
      <c r="O15" s="9"/>
      <c r="P15" s="10"/>
      <c r="Q15" s="10"/>
      <c r="R15" s="10"/>
    </row>
    <row r="16" spans="1:18" s="213" customFormat="1" ht="15.75" x14ac:dyDescent="0.25">
      <c r="A16" s="1"/>
      <c r="B16" s="1"/>
      <c r="C16" s="1" t="s">
        <v>66</v>
      </c>
      <c r="D16" s="1"/>
      <c r="E16" s="214">
        <f>SUM(E10:E15)</f>
        <v>128288</v>
      </c>
      <c r="F16" s="9"/>
      <c r="G16" s="214">
        <f>SUM(G10:G15)</f>
        <v>126302</v>
      </c>
      <c r="H16" s="9"/>
      <c r="I16" s="214">
        <f>SUM(I10:I15)</f>
        <v>129124</v>
      </c>
      <c r="J16" s="9"/>
      <c r="K16" s="214">
        <f>SUM(K10:K15)</f>
        <v>0</v>
      </c>
      <c r="L16" s="9"/>
      <c r="M16" s="214">
        <f>SUM(M10:M15)</f>
        <v>5889</v>
      </c>
      <c r="N16" s="9"/>
      <c r="O16" s="214">
        <f>SUM(O10:O15)</f>
        <v>5889</v>
      </c>
      <c r="P16" s="9"/>
      <c r="Q16" s="214">
        <f>SUM(Q10:Q15)</f>
        <v>3573</v>
      </c>
      <c r="R16" s="9"/>
    </row>
    <row r="17" spans="1:18" ht="15.75" x14ac:dyDescent="0.25">
      <c r="A17" s="104"/>
      <c r="B17" s="104"/>
      <c r="C17" s="104"/>
      <c r="D17" s="104"/>
      <c r="E17" s="9"/>
      <c r="F17" s="10"/>
      <c r="G17" s="9"/>
      <c r="H17" s="10"/>
      <c r="I17" s="9"/>
      <c r="J17" s="10"/>
      <c r="K17" s="10"/>
      <c r="L17" s="10"/>
      <c r="M17" s="10"/>
      <c r="N17" s="10"/>
      <c r="O17" s="9"/>
      <c r="P17" s="10"/>
      <c r="Q17" s="10"/>
      <c r="R17" s="10"/>
    </row>
    <row r="18" spans="1:18" ht="15.75" x14ac:dyDescent="0.25">
      <c r="A18" s="104"/>
      <c r="B18" s="104"/>
      <c r="C18" s="104"/>
      <c r="D18" s="104"/>
      <c r="E18" s="9"/>
      <c r="F18" s="10"/>
      <c r="G18" s="9"/>
      <c r="H18" s="10"/>
      <c r="I18" s="9"/>
      <c r="J18" s="10"/>
      <c r="K18" s="10"/>
      <c r="L18" s="10"/>
      <c r="M18" s="10"/>
      <c r="N18" s="10"/>
      <c r="O18" s="9"/>
      <c r="P18" s="10"/>
      <c r="Q18" s="10"/>
      <c r="R18" s="10"/>
    </row>
    <row r="19" spans="1:18" ht="15.75" x14ac:dyDescent="0.25">
      <c r="A19" s="104"/>
      <c r="B19" s="104"/>
      <c r="C19" s="104"/>
      <c r="D19" s="104"/>
      <c r="E19" s="9"/>
      <c r="F19" s="10"/>
      <c r="G19" s="9"/>
      <c r="H19" s="10"/>
      <c r="I19" s="9"/>
      <c r="J19" s="10"/>
      <c r="K19" s="10"/>
      <c r="L19" s="10"/>
      <c r="M19" s="10"/>
      <c r="N19" s="10"/>
      <c r="O19" s="9"/>
      <c r="P19" s="10"/>
      <c r="Q19" s="10"/>
      <c r="R19" s="10"/>
    </row>
    <row r="20" spans="1:18" ht="15.75" x14ac:dyDescent="0.25">
      <c r="A20" s="104" t="s">
        <v>30</v>
      </c>
      <c r="B20" s="104"/>
      <c r="C20" s="104"/>
      <c r="D20" s="104"/>
      <c r="E20" s="9"/>
      <c r="F20" s="10"/>
      <c r="G20" s="9"/>
      <c r="H20" s="10"/>
      <c r="I20" s="9"/>
      <c r="J20" s="10"/>
      <c r="K20" s="10"/>
      <c r="L20" s="10"/>
      <c r="M20" s="10"/>
      <c r="N20" s="10"/>
      <c r="O20" s="9"/>
      <c r="P20" s="10"/>
      <c r="Q20" s="10"/>
      <c r="R20" s="10"/>
    </row>
    <row r="21" spans="1:18" ht="15.75" x14ac:dyDescent="0.25">
      <c r="A21" s="104"/>
      <c r="B21" s="104" t="s">
        <v>133</v>
      </c>
      <c r="C21" s="104"/>
      <c r="D21" s="104"/>
      <c r="E21" s="9">
        <v>1557</v>
      </c>
      <c r="F21" s="10"/>
      <c r="G21" s="9">
        <v>1778</v>
      </c>
      <c r="H21" s="10"/>
      <c r="I21" s="9">
        <v>0</v>
      </c>
      <c r="J21" s="10"/>
      <c r="K21" s="10">
        <v>0</v>
      </c>
      <c r="L21" s="10"/>
      <c r="M21" s="10">
        <v>0</v>
      </c>
      <c r="N21" s="10"/>
      <c r="O21" s="9">
        <f>SUM(K21:M21)</f>
        <v>0</v>
      </c>
      <c r="P21" s="10"/>
      <c r="Q21" s="10">
        <v>0</v>
      </c>
      <c r="R21" s="212"/>
    </row>
    <row r="22" spans="1:18" ht="15.75" x14ac:dyDescent="0.25">
      <c r="A22" s="104"/>
      <c r="B22" s="104" t="s">
        <v>263</v>
      </c>
      <c r="C22" s="104"/>
      <c r="D22" s="104"/>
      <c r="E22" s="9">
        <v>0</v>
      </c>
      <c r="F22" s="10"/>
      <c r="G22" s="9">
        <v>0</v>
      </c>
      <c r="H22" s="10"/>
      <c r="I22" s="9">
        <v>0</v>
      </c>
      <c r="J22" s="10"/>
      <c r="K22" s="10">
        <v>0</v>
      </c>
      <c r="L22" s="10"/>
      <c r="M22" s="10">
        <v>0</v>
      </c>
      <c r="N22" s="10"/>
      <c r="O22" s="9">
        <f t="shared" ref="O22:O23" si="1">SUM(K22:M22)</f>
        <v>0</v>
      </c>
      <c r="P22" s="10"/>
      <c r="Q22" s="10">
        <v>0</v>
      </c>
      <c r="R22" s="212"/>
    </row>
    <row r="23" spans="1:18" ht="15.75" x14ac:dyDescent="0.25">
      <c r="A23" s="104"/>
      <c r="B23" s="104" t="s">
        <v>101</v>
      </c>
      <c r="C23" s="104"/>
      <c r="D23" s="104"/>
      <c r="E23" s="214">
        <v>105606</v>
      </c>
      <c r="F23" s="10"/>
      <c r="G23" s="214">
        <v>104886</v>
      </c>
      <c r="H23" s="10"/>
      <c r="I23" s="214">
        <v>104886</v>
      </c>
      <c r="J23" s="10"/>
      <c r="K23" s="211">
        <v>0</v>
      </c>
      <c r="L23" s="10"/>
      <c r="M23" s="211">
        <v>104886</v>
      </c>
      <c r="N23" s="10"/>
      <c r="O23" s="214">
        <f t="shared" si="1"/>
        <v>104886</v>
      </c>
      <c r="P23" s="10"/>
      <c r="Q23" s="211">
        <v>104887</v>
      </c>
      <c r="R23" s="10" t="s">
        <v>286</v>
      </c>
    </row>
    <row r="24" spans="1:18" ht="15.75" x14ac:dyDescent="0.25">
      <c r="C24" s="104"/>
      <c r="D24" s="104"/>
      <c r="E24" s="9"/>
      <c r="F24" s="10"/>
      <c r="G24" s="9"/>
      <c r="H24" s="10"/>
      <c r="I24" s="9"/>
      <c r="J24" s="10"/>
      <c r="K24" s="10"/>
      <c r="L24" s="10"/>
      <c r="M24" s="10"/>
      <c r="N24" s="10"/>
      <c r="O24" s="9"/>
      <c r="P24" s="10"/>
      <c r="Q24" s="10"/>
      <c r="R24" s="10"/>
    </row>
    <row r="25" spans="1:18" s="213" customFormat="1" ht="15.75" x14ac:dyDescent="0.25">
      <c r="A25" s="161"/>
      <c r="B25" s="161"/>
      <c r="C25" s="1" t="s">
        <v>85</v>
      </c>
      <c r="D25" s="1"/>
      <c r="E25" s="214">
        <f>SUM(E21:E24)</f>
        <v>107163</v>
      </c>
      <c r="F25" s="9"/>
      <c r="G25" s="214">
        <f>SUM(G21:G24)</f>
        <v>106664</v>
      </c>
      <c r="H25" s="9"/>
      <c r="I25" s="214">
        <f>SUM(I21:I24)</f>
        <v>104886</v>
      </c>
      <c r="J25" s="9"/>
      <c r="K25" s="214">
        <f>SUM(K21:K24)</f>
        <v>0</v>
      </c>
      <c r="L25" s="9"/>
      <c r="M25" s="214">
        <f>SUM(M21:M24)</f>
        <v>104886</v>
      </c>
      <c r="N25" s="9"/>
      <c r="O25" s="214">
        <f>SUM(O21:O24)</f>
        <v>104886</v>
      </c>
      <c r="P25" s="9"/>
      <c r="Q25" s="214">
        <f>SUM(Q21:Q24)</f>
        <v>104887</v>
      </c>
      <c r="R25" s="9"/>
    </row>
    <row r="26" spans="1:18" ht="15.75" x14ac:dyDescent="0.25">
      <c r="C26" s="104"/>
      <c r="D26" s="104"/>
      <c r="E26" s="9"/>
      <c r="F26" s="10"/>
      <c r="G26" s="9"/>
      <c r="H26" s="10"/>
      <c r="I26" s="9"/>
      <c r="J26" s="10"/>
      <c r="K26" s="10"/>
      <c r="L26" s="10"/>
      <c r="M26" s="10"/>
      <c r="N26" s="10"/>
      <c r="O26" s="9"/>
      <c r="P26" s="10"/>
      <c r="Q26" s="10"/>
      <c r="R26" s="10"/>
    </row>
    <row r="27" spans="1:18" s="213" customFormat="1" ht="15.75" x14ac:dyDescent="0.25">
      <c r="A27" s="161"/>
      <c r="B27" s="161"/>
      <c r="C27" s="1" t="s">
        <v>97</v>
      </c>
      <c r="D27" s="1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</row>
    <row r="28" spans="1:18" s="213" customFormat="1" ht="15.75" x14ac:dyDescent="0.25">
      <c r="A28" s="161"/>
      <c r="B28" s="161"/>
      <c r="C28" s="1" t="s">
        <v>98</v>
      </c>
      <c r="D28" s="1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</row>
    <row r="29" spans="1:18" s="213" customFormat="1" ht="15.75" x14ac:dyDescent="0.25">
      <c r="A29" s="161"/>
      <c r="B29" s="161"/>
      <c r="C29" s="1" t="s">
        <v>99</v>
      </c>
      <c r="D29" s="1"/>
      <c r="E29" s="9">
        <f>+E16-E25</f>
        <v>21125</v>
      </c>
      <c r="F29" s="9"/>
      <c r="G29" s="9">
        <f>+G16-G25</f>
        <v>19638</v>
      </c>
      <c r="H29" s="9"/>
      <c r="I29" s="9">
        <f>+I16-I25</f>
        <v>24238</v>
      </c>
      <c r="J29" s="9"/>
      <c r="K29" s="9">
        <f>+K16-K25</f>
        <v>0</v>
      </c>
      <c r="L29" s="9"/>
      <c r="M29" s="9">
        <f>+M16-M25</f>
        <v>-98997</v>
      </c>
      <c r="N29" s="9"/>
      <c r="O29" s="9">
        <f>+O16-O25</f>
        <v>-98997</v>
      </c>
      <c r="P29" s="9"/>
      <c r="Q29" s="9">
        <f>+Q16-Q25</f>
        <v>-101314</v>
      </c>
      <c r="R29" s="9"/>
    </row>
    <row r="30" spans="1:18" s="213" customFormat="1" ht="15.75" x14ac:dyDescent="0.25">
      <c r="A30" s="161"/>
      <c r="B30" s="161"/>
      <c r="C30" s="1"/>
      <c r="D30" s="1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</row>
    <row r="31" spans="1:18" s="213" customFormat="1" ht="15.75" x14ac:dyDescent="0.25">
      <c r="A31" s="161"/>
      <c r="B31" s="161"/>
      <c r="C31" s="1" t="s">
        <v>79</v>
      </c>
      <c r="D31" s="1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</row>
    <row r="32" spans="1:18" s="213" customFormat="1" ht="15.75" x14ac:dyDescent="0.25">
      <c r="A32" s="161"/>
      <c r="B32" s="161"/>
      <c r="C32" s="1" t="s">
        <v>80</v>
      </c>
      <c r="D32" s="1"/>
      <c r="E32" s="12">
        <v>341604</v>
      </c>
      <c r="F32" s="9"/>
      <c r="G32" s="12">
        <f>+E34</f>
        <v>362729</v>
      </c>
      <c r="H32" s="9"/>
      <c r="I32" s="12">
        <f>G34</f>
        <v>382367</v>
      </c>
      <c r="J32" s="9"/>
      <c r="K32" s="12">
        <f>G34</f>
        <v>382367</v>
      </c>
      <c r="L32" s="9"/>
      <c r="M32" s="12">
        <f>K34</f>
        <v>382367</v>
      </c>
      <c r="N32" s="9"/>
      <c r="O32" s="12">
        <f>G34</f>
        <v>382367</v>
      </c>
      <c r="P32" s="9"/>
      <c r="Q32" s="12">
        <f>O34</f>
        <v>283370</v>
      </c>
      <c r="R32" s="9"/>
    </row>
    <row r="33" spans="1:22" s="213" customFormat="1" ht="15.75" x14ac:dyDescent="0.25">
      <c r="A33" s="161"/>
      <c r="B33" s="161"/>
      <c r="C33" s="1"/>
      <c r="D33" s="1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V33" s="161"/>
    </row>
    <row r="34" spans="1:22" s="213" customFormat="1" ht="16.5" thickBot="1" x14ac:dyDescent="0.3">
      <c r="A34" s="161"/>
      <c r="B34" s="161"/>
      <c r="C34" s="1" t="s">
        <v>81</v>
      </c>
      <c r="D34" s="1"/>
      <c r="E34" s="13">
        <f>SUM(E28:E32)</f>
        <v>362729</v>
      </c>
      <c r="F34" s="9"/>
      <c r="G34" s="13">
        <f>SUM(G28:G32)</f>
        <v>382367</v>
      </c>
      <c r="H34" s="9"/>
      <c r="I34" s="13">
        <f>SUM(I28:I32)</f>
        <v>406605</v>
      </c>
      <c r="J34" s="9"/>
      <c r="K34" s="13">
        <f>SUM(K28:K32)</f>
        <v>382367</v>
      </c>
      <c r="L34" s="9"/>
      <c r="M34" s="13">
        <f>SUM(M28:M32)</f>
        <v>283370</v>
      </c>
      <c r="N34" s="9"/>
      <c r="O34" s="13">
        <f>SUM(O28:O32)</f>
        <v>283370</v>
      </c>
      <c r="P34" s="9"/>
      <c r="Q34" s="13">
        <f>SUM(Q28:Q32)</f>
        <v>182056</v>
      </c>
      <c r="R34" s="9"/>
    </row>
    <row r="35" spans="1:22" ht="16.5" thickTop="1" x14ac:dyDescent="0.25">
      <c r="C35" s="104"/>
      <c r="D35" s="104"/>
      <c r="E35" s="9"/>
      <c r="F35" s="10"/>
      <c r="G35" s="9"/>
      <c r="H35" s="10"/>
      <c r="I35" s="9"/>
      <c r="J35" s="10"/>
      <c r="K35" s="10"/>
      <c r="L35" s="10"/>
      <c r="M35" s="10"/>
      <c r="N35" s="10"/>
      <c r="O35" s="9"/>
      <c r="P35" s="10"/>
      <c r="Q35" s="10"/>
      <c r="R35" s="10"/>
    </row>
    <row r="36" spans="1:22" ht="15.75" x14ac:dyDescent="0.25">
      <c r="C36" s="104"/>
      <c r="D36" s="104"/>
      <c r="E36" s="9"/>
      <c r="F36" s="10"/>
      <c r="G36" s="9"/>
      <c r="H36" s="10"/>
      <c r="I36" s="9"/>
      <c r="J36" s="10"/>
      <c r="K36" s="10"/>
      <c r="L36" s="10"/>
      <c r="M36" s="10"/>
      <c r="N36" s="10"/>
      <c r="O36" s="9"/>
      <c r="P36" s="10"/>
      <c r="Q36" s="10"/>
      <c r="R36" s="10"/>
    </row>
    <row r="37" spans="1:22" ht="15.75" x14ac:dyDescent="0.25">
      <c r="C37" s="104"/>
      <c r="D37" s="104"/>
      <c r="E37" s="9"/>
      <c r="F37" s="10"/>
      <c r="G37" s="9"/>
      <c r="H37" s="10"/>
      <c r="I37" s="9"/>
      <c r="J37" s="10"/>
      <c r="K37" s="10"/>
      <c r="L37" s="10"/>
      <c r="M37" s="10"/>
      <c r="N37" s="10"/>
      <c r="O37" s="9"/>
      <c r="P37" s="10"/>
      <c r="Q37" s="10"/>
      <c r="R37" s="10"/>
    </row>
    <row r="38" spans="1:22" ht="15.75" x14ac:dyDescent="0.25">
      <c r="I38" s="9"/>
    </row>
  </sheetData>
  <phoneticPr fontId="2" type="noConversion"/>
  <printOptions horizontalCentered="1" gridLines="1"/>
  <pageMargins left="0.5" right="0.5" top="0.75" bottom="0.75" header="0.5" footer="0.5"/>
  <pageSetup scale="87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36"/>
  <sheetViews>
    <sheetView defaultGridColor="0" colorId="8" zoomScaleNormal="100" workbookViewId="0">
      <selection activeCell="K21" sqref="K21"/>
    </sheetView>
  </sheetViews>
  <sheetFormatPr defaultColWidth="9.28515625" defaultRowHeight="15" x14ac:dyDescent="0.2"/>
  <cols>
    <col min="1" max="2" width="1.7109375" style="124" customWidth="1"/>
    <col min="3" max="3" width="20.7109375" style="124" customWidth="1"/>
    <col min="4" max="4" width="14" style="124" customWidth="1"/>
    <col min="5" max="5" width="13.28515625" style="213" bestFit="1" customWidth="1"/>
    <col min="6" max="6" width="1.7109375" style="210" customWidth="1"/>
    <col min="7" max="7" width="13.42578125" style="213" bestFit="1" customWidth="1"/>
    <col min="8" max="8" width="1.7109375" style="210" customWidth="1"/>
    <col min="9" max="9" width="13.28515625" style="213" bestFit="1" customWidth="1"/>
    <col min="10" max="10" width="1.7109375" style="210" customWidth="1"/>
    <col min="11" max="11" width="12.28515625" style="210" bestFit="1" customWidth="1"/>
    <col min="12" max="12" width="1.7109375" style="210" customWidth="1"/>
    <col min="13" max="13" width="13.28515625" style="210" bestFit="1" customWidth="1"/>
    <col min="14" max="14" width="1.7109375" style="210" customWidth="1"/>
    <col min="15" max="15" width="12.28515625" style="213" bestFit="1" customWidth="1"/>
    <col min="16" max="16" width="1.7109375" style="210" customWidth="1"/>
    <col min="17" max="17" width="13.28515625" style="210" bestFit="1" customWidth="1"/>
    <col min="18" max="16384" width="9.28515625" style="210"/>
  </cols>
  <sheetData>
    <row r="1" spans="1:18" ht="15.75" x14ac:dyDescent="0.25">
      <c r="A1" s="104" t="s">
        <v>82</v>
      </c>
      <c r="C1" s="104"/>
      <c r="D1" s="104"/>
      <c r="E1" s="9"/>
      <c r="F1" s="10"/>
      <c r="G1" s="9"/>
      <c r="H1" s="10"/>
      <c r="I1" s="9"/>
      <c r="J1" s="10"/>
      <c r="K1" s="10"/>
      <c r="L1" s="10"/>
      <c r="M1" s="10"/>
      <c r="N1" s="10"/>
      <c r="O1" s="9"/>
      <c r="P1" s="10"/>
      <c r="Q1" s="4" t="s">
        <v>132</v>
      </c>
      <c r="R1" s="10"/>
    </row>
    <row r="2" spans="1:18" ht="15.75" x14ac:dyDescent="0.25">
      <c r="A2" s="104" t="str">
        <f>+AllFundSum!A2</f>
        <v>2022 BUDGET</v>
      </c>
      <c r="B2" s="104"/>
      <c r="C2" s="104"/>
      <c r="D2" s="104"/>
      <c r="E2" s="9"/>
      <c r="F2" s="10"/>
      <c r="G2" s="9"/>
      <c r="H2" s="10"/>
      <c r="I2" s="9"/>
      <c r="J2" s="10"/>
      <c r="K2" s="10"/>
      <c r="L2" s="10"/>
      <c r="M2" s="10"/>
      <c r="N2" s="10"/>
      <c r="O2" s="9"/>
      <c r="P2" s="10"/>
      <c r="Q2" s="6">
        <f ca="1">NOW()</f>
        <v>44536.809917245373</v>
      </c>
      <c r="R2" s="10"/>
    </row>
    <row r="3" spans="1:18" ht="15.75" x14ac:dyDescent="0.25">
      <c r="A3" s="104" t="s">
        <v>95</v>
      </c>
      <c r="B3" s="104"/>
      <c r="C3" s="104"/>
      <c r="D3" s="104"/>
      <c r="E3" s="9"/>
      <c r="F3" s="10"/>
      <c r="G3" s="255" t="s">
        <v>303</v>
      </c>
      <c r="H3" s="254"/>
      <c r="I3" s="255"/>
      <c r="J3" s="254"/>
      <c r="K3" s="254"/>
      <c r="L3" s="10"/>
      <c r="M3" s="10"/>
      <c r="N3" s="10"/>
      <c r="O3" s="9"/>
      <c r="P3" s="10"/>
      <c r="Q3" s="10"/>
      <c r="R3" s="10"/>
    </row>
    <row r="4" spans="1:18" ht="15.75" x14ac:dyDescent="0.25">
      <c r="A4" s="104"/>
      <c r="B4" s="104"/>
      <c r="C4" s="104"/>
      <c r="D4" s="104"/>
      <c r="E4" s="9"/>
      <c r="F4" s="10"/>
      <c r="G4" s="9"/>
      <c r="H4" s="10"/>
      <c r="I4" s="9"/>
      <c r="J4" s="10"/>
      <c r="K4" s="10"/>
      <c r="L4" s="10"/>
      <c r="M4" s="10"/>
      <c r="N4" s="10"/>
      <c r="O4" s="9"/>
      <c r="P4" s="10"/>
      <c r="Q4" s="10"/>
      <c r="R4" s="10"/>
    </row>
    <row r="5" spans="1:18" ht="15.75" x14ac:dyDescent="0.25">
      <c r="A5" s="104"/>
      <c r="B5" s="104"/>
      <c r="C5" s="104"/>
      <c r="D5" s="104"/>
      <c r="E5" s="9"/>
      <c r="F5" s="10"/>
      <c r="G5" s="9"/>
      <c r="H5" s="10"/>
      <c r="I5" s="9"/>
      <c r="J5" s="10"/>
      <c r="K5" s="10"/>
      <c r="L5" s="10"/>
      <c r="M5" s="10"/>
      <c r="N5" s="10"/>
      <c r="O5" s="9"/>
      <c r="P5" s="10"/>
      <c r="Q5" s="10"/>
      <c r="R5" s="10"/>
    </row>
    <row r="6" spans="1:18" ht="15.75" x14ac:dyDescent="0.25">
      <c r="A6" s="104"/>
      <c r="B6" s="104"/>
      <c r="C6" s="104"/>
      <c r="D6" s="104"/>
      <c r="E6" s="9"/>
      <c r="F6" s="10"/>
      <c r="G6" s="9"/>
      <c r="H6" s="10"/>
      <c r="I6" s="15">
        <f>+AllFundSum!J5</f>
        <v>2021</v>
      </c>
      <c r="J6" s="248"/>
      <c r="K6" s="248"/>
      <c r="L6" s="17"/>
      <c r="M6" s="248"/>
      <c r="N6" s="17"/>
      <c r="O6" s="16"/>
      <c r="P6" s="10"/>
      <c r="Q6" s="10"/>
      <c r="R6" s="10"/>
    </row>
    <row r="7" spans="1:18" ht="15.75" x14ac:dyDescent="0.25">
      <c r="A7" s="104"/>
      <c r="B7" s="104"/>
      <c r="C7" s="104"/>
      <c r="D7" s="104"/>
      <c r="E7" s="237">
        <f>+AllFundSum!F6</f>
        <v>2019</v>
      </c>
      <c r="F7" s="249">
        <f>+AllFundSum!G6</f>
        <v>0</v>
      </c>
      <c r="G7" s="237">
        <f>+AllFundSum!H6</f>
        <v>2020</v>
      </c>
      <c r="H7" s="10"/>
      <c r="I7" s="9"/>
      <c r="J7" s="107"/>
      <c r="K7" s="250" t="str">
        <f>+AllFundSum!L6</f>
        <v>1st 6 Mos</v>
      </c>
      <c r="L7" s="107"/>
      <c r="M7" s="250" t="str">
        <f>+AllFundSum!N6</f>
        <v>Last 6 Mos</v>
      </c>
      <c r="N7" s="107"/>
      <c r="O7" s="9"/>
      <c r="P7" s="10"/>
      <c r="Q7" s="40">
        <f>+AllFundSum!R6</f>
        <v>2022</v>
      </c>
      <c r="R7" s="10"/>
    </row>
    <row r="8" spans="1:18" ht="15.75" x14ac:dyDescent="0.25">
      <c r="A8" s="104"/>
      <c r="B8" s="104"/>
      <c r="C8" s="104"/>
      <c r="D8" s="104"/>
      <c r="E8" s="15" t="str">
        <f>+AllFundSum!F7</f>
        <v>Actual</v>
      </c>
      <c r="F8" s="249">
        <f>+AllFundSum!G7</f>
        <v>0</v>
      </c>
      <c r="G8" s="15" t="str">
        <f>+AllFundSum!H7</f>
        <v>Actual</v>
      </c>
      <c r="H8" s="10"/>
      <c r="I8" s="19" t="s">
        <v>4</v>
      </c>
      <c r="J8" s="107"/>
      <c r="K8" s="251" t="s">
        <v>3</v>
      </c>
      <c r="L8" s="10"/>
      <c r="M8" s="251" t="s">
        <v>63</v>
      </c>
      <c r="N8" s="10"/>
      <c r="O8" s="238" t="s">
        <v>64</v>
      </c>
      <c r="P8" s="10"/>
      <c r="Q8" s="20" t="s">
        <v>4</v>
      </c>
      <c r="R8" s="10"/>
    </row>
    <row r="9" spans="1:18" ht="15.75" x14ac:dyDescent="0.25">
      <c r="A9" s="104" t="s">
        <v>96</v>
      </c>
      <c r="B9" s="104"/>
      <c r="C9" s="104"/>
      <c r="D9" s="104"/>
      <c r="E9" s="9"/>
      <c r="F9" s="10"/>
      <c r="G9" s="9"/>
      <c r="H9" s="10"/>
      <c r="I9" s="9"/>
      <c r="J9" s="10"/>
      <c r="K9" s="10"/>
      <c r="L9" s="10"/>
      <c r="M9" s="10"/>
      <c r="N9" s="10"/>
      <c r="O9" s="9"/>
      <c r="P9" s="10"/>
      <c r="Q9" s="10"/>
      <c r="R9" s="10"/>
    </row>
    <row r="10" spans="1:18" ht="15.75" x14ac:dyDescent="0.25">
      <c r="A10" s="104"/>
      <c r="B10" s="104" t="s">
        <v>280</v>
      </c>
      <c r="C10" s="104"/>
      <c r="D10" s="104"/>
      <c r="E10" s="9">
        <v>0</v>
      </c>
      <c r="F10" s="10"/>
      <c r="G10" s="9">
        <v>234786</v>
      </c>
      <c r="H10" s="10"/>
      <c r="I10" s="9">
        <v>0</v>
      </c>
      <c r="J10" s="10"/>
      <c r="K10" s="10"/>
      <c r="L10" s="10"/>
      <c r="M10" s="10"/>
      <c r="N10" s="10"/>
      <c r="O10" s="27">
        <f>SUM(K10:M10)</f>
        <v>0</v>
      </c>
      <c r="P10" s="10"/>
      <c r="Q10" s="10"/>
      <c r="R10" s="10"/>
    </row>
    <row r="11" spans="1:18" ht="15.75" x14ac:dyDescent="0.25">
      <c r="A11" s="104"/>
      <c r="B11" s="104" t="s">
        <v>248</v>
      </c>
      <c r="C11" s="104"/>
      <c r="D11" s="104"/>
      <c r="E11" s="9">
        <v>55693</v>
      </c>
      <c r="F11" s="10"/>
      <c r="G11" s="9">
        <v>41563</v>
      </c>
      <c r="H11" s="10"/>
      <c r="I11" s="9">
        <v>43794</v>
      </c>
      <c r="J11" s="10"/>
      <c r="K11" s="10">
        <v>0</v>
      </c>
      <c r="L11" s="10"/>
      <c r="M11" s="109">
        <v>43794</v>
      </c>
      <c r="N11" s="10"/>
      <c r="O11" s="27">
        <f t="shared" ref="O11:O12" si="0">SUM(K11:M11)</f>
        <v>43794</v>
      </c>
      <c r="P11" s="10"/>
      <c r="Q11" s="10">
        <v>43795</v>
      </c>
      <c r="R11" s="10"/>
    </row>
    <row r="12" spans="1:18" ht="15.75" x14ac:dyDescent="0.25">
      <c r="A12" s="104"/>
      <c r="B12" s="104" t="s">
        <v>93</v>
      </c>
      <c r="C12" s="104"/>
      <c r="D12" s="104"/>
      <c r="E12" s="214">
        <v>105606</v>
      </c>
      <c r="F12" s="10"/>
      <c r="G12" s="214">
        <v>104886</v>
      </c>
      <c r="H12" s="10"/>
      <c r="I12" s="214">
        <v>104886</v>
      </c>
      <c r="J12" s="10"/>
      <c r="K12" s="211">
        <v>0</v>
      </c>
      <c r="L12" s="10"/>
      <c r="M12" s="211">
        <v>104886</v>
      </c>
      <c r="N12" s="10"/>
      <c r="O12" s="214">
        <f t="shared" si="0"/>
        <v>104886</v>
      </c>
      <c r="P12" s="10"/>
      <c r="Q12" s="211">
        <v>104887</v>
      </c>
      <c r="R12" s="10" t="s">
        <v>285</v>
      </c>
    </row>
    <row r="13" spans="1:18" ht="15.75" x14ac:dyDescent="0.25">
      <c r="A13" s="104"/>
      <c r="B13" s="104"/>
      <c r="C13" s="104"/>
      <c r="D13" s="104"/>
      <c r="E13" s="9"/>
      <c r="F13" s="10"/>
      <c r="G13" s="9"/>
      <c r="H13" s="10"/>
      <c r="I13" s="9"/>
      <c r="J13" s="10"/>
      <c r="K13" s="10"/>
      <c r="L13" s="10"/>
      <c r="M13" s="10"/>
      <c r="N13" s="10"/>
      <c r="O13" s="9"/>
      <c r="P13" s="10"/>
      <c r="Q13" s="10"/>
      <c r="R13" s="10"/>
    </row>
    <row r="14" spans="1:18" s="213" customFormat="1" ht="15.75" x14ac:dyDescent="0.25">
      <c r="A14" s="1"/>
      <c r="B14" s="1"/>
      <c r="C14" s="1" t="s">
        <v>66</v>
      </c>
      <c r="D14" s="1"/>
      <c r="E14" s="214">
        <f>SUM(E10:E13)</f>
        <v>161299</v>
      </c>
      <c r="F14" s="9"/>
      <c r="G14" s="214">
        <f>SUM(G10:G13)</f>
        <v>381235</v>
      </c>
      <c r="H14" s="9"/>
      <c r="I14" s="214">
        <f>SUM(I10:I13)</f>
        <v>148680</v>
      </c>
      <c r="J14" s="9"/>
      <c r="K14" s="214">
        <f>SUM(K10:K13)</f>
        <v>0</v>
      </c>
      <c r="L14" s="9"/>
      <c r="M14" s="214">
        <f>SUM(M10:M13)</f>
        <v>148680</v>
      </c>
      <c r="N14" s="9"/>
      <c r="O14" s="214">
        <f>SUM(O10:O13)</f>
        <v>148680</v>
      </c>
      <c r="P14" s="9"/>
      <c r="Q14" s="214">
        <f>SUM(Q10:Q13)</f>
        <v>148682</v>
      </c>
      <c r="R14" s="9"/>
    </row>
    <row r="15" spans="1:18" ht="15.75" x14ac:dyDescent="0.25">
      <c r="A15" s="104"/>
      <c r="B15" s="104"/>
      <c r="C15" s="104"/>
      <c r="D15" s="104"/>
      <c r="E15" s="9"/>
      <c r="F15" s="10"/>
      <c r="G15" s="9"/>
      <c r="H15" s="10"/>
      <c r="I15" s="9"/>
      <c r="J15" s="10"/>
      <c r="K15" s="10"/>
      <c r="L15" s="10"/>
      <c r="M15" s="10"/>
      <c r="N15" s="10"/>
      <c r="O15" s="9"/>
      <c r="P15" s="10"/>
      <c r="Q15" s="10"/>
      <c r="R15" s="10"/>
    </row>
    <row r="16" spans="1:18" ht="15.75" x14ac:dyDescent="0.25">
      <c r="A16" s="104"/>
      <c r="B16" s="104"/>
      <c r="C16" s="104"/>
      <c r="D16" s="104"/>
      <c r="E16" s="9"/>
      <c r="F16" s="10"/>
      <c r="G16" s="9"/>
      <c r="H16" s="10"/>
      <c r="I16" s="9"/>
      <c r="J16" s="10"/>
      <c r="K16" s="10"/>
      <c r="L16" s="10"/>
      <c r="M16" s="10"/>
      <c r="N16" s="10"/>
      <c r="O16" s="9"/>
      <c r="P16" s="10"/>
      <c r="Q16" s="10"/>
      <c r="R16" s="10"/>
    </row>
    <row r="17" spans="1:18" ht="15.75" x14ac:dyDescent="0.25">
      <c r="A17" s="104" t="s">
        <v>30</v>
      </c>
      <c r="B17" s="104"/>
      <c r="C17" s="104"/>
      <c r="D17" s="104"/>
      <c r="E17" s="9"/>
      <c r="F17" s="10"/>
      <c r="G17" s="9"/>
      <c r="H17" s="10"/>
      <c r="I17" s="9"/>
      <c r="J17" s="10"/>
      <c r="K17" s="10"/>
      <c r="L17" s="10"/>
      <c r="M17" s="10"/>
      <c r="N17" s="10"/>
      <c r="O17" s="9"/>
      <c r="P17" s="10"/>
      <c r="Q17" s="10"/>
      <c r="R17" s="10"/>
    </row>
    <row r="18" spans="1:18" ht="15.75" x14ac:dyDescent="0.25">
      <c r="A18" s="104" t="s">
        <v>94</v>
      </c>
      <c r="B18" s="104"/>
      <c r="C18" s="104"/>
      <c r="D18" s="104"/>
      <c r="E18" s="9"/>
      <c r="F18" s="10"/>
      <c r="G18" s="9"/>
      <c r="H18" s="10"/>
      <c r="I18" s="9"/>
      <c r="J18" s="10"/>
      <c r="K18" s="10"/>
      <c r="L18" s="10"/>
      <c r="M18" s="10"/>
      <c r="N18" s="10"/>
      <c r="O18" s="9"/>
      <c r="P18" s="10"/>
      <c r="Q18" s="10"/>
      <c r="R18" s="10"/>
    </row>
    <row r="19" spans="1:18" ht="15.75" x14ac:dyDescent="0.25">
      <c r="A19" s="104"/>
      <c r="B19" s="104" t="s">
        <v>242</v>
      </c>
      <c r="C19" s="104"/>
      <c r="D19" s="104"/>
      <c r="E19" s="9">
        <v>98712</v>
      </c>
      <c r="F19" s="10"/>
      <c r="G19" s="9">
        <v>319091</v>
      </c>
      <c r="H19" s="10"/>
      <c r="I19" s="9">
        <v>101463</v>
      </c>
      <c r="J19" s="10"/>
      <c r="K19" s="10">
        <v>0</v>
      </c>
      <c r="L19" s="10"/>
      <c r="M19" s="10">
        <v>101463</v>
      </c>
      <c r="N19" s="10"/>
      <c r="O19" s="9">
        <f>SUM(K19:M19)</f>
        <v>101463</v>
      </c>
      <c r="P19" s="10"/>
      <c r="Q19" s="10">
        <v>103701</v>
      </c>
      <c r="R19" s="10"/>
    </row>
    <row r="20" spans="1:18" ht="15.75" x14ac:dyDescent="0.25">
      <c r="A20" s="104"/>
      <c r="B20" s="104" t="s">
        <v>221</v>
      </c>
      <c r="C20" s="104"/>
      <c r="D20" s="104"/>
      <c r="E20" s="214">
        <v>62587</v>
      </c>
      <c r="F20" s="10"/>
      <c r="G20" s="214">
        <v>62144</v>
      </c>
      <c r="H20" s="10"/>
      <c r="I20" s="214">
        <v>47217</v>
      </c>
      <c r="J20" s="10"/>
      <c r="K20" s="211">
        <v>0</v>
      </c>
      <c r="L20" s="10"/>
      <c r="M20" s="211">
        <v>47217</v>
      </c>
      <c r="N20" s="10"/>
      <c r="O20" s="214">
        <f>SUM(K20:M20)</f>
        <v>47217</v>
      </c>
      <c r="P20" s="10"/>
      <c r="Q20" s="211">
        <v>44981</v>
      </c>
      <c r="R20" s="10"/>
    </row>
    <row r="21" spans="1:18" ht="15.75" x14ac:dyDescent="0.25">
      <c r="A21" s="104"/>
      <c r="B21" s="104"/>
      <c r="C21" s="104"/>
      <c r="D21" s="104"/>
      <c r="E21" s="9"/>
      <c r="F21" s="10"/>
      <c r="G21" s="9"/>
      <c r="H21" s="10"/>
      <c r="I21" s="9"/>
      <c r="J21" s="10"/>
      <c r="K21" s="10"/>
      <c r="L21" s="10"/>
      <c r="M21" s="10"/>
      <c r="N21" s="10"/>
      <c r="O21" s="9"/>
      <c r="P21" s="10"/>
      <c r="Q21" s="10"/>
      <c r="R21" s="10"/>
    </row>
    <row r="22" spans="1:18" s="213" customFormat="1" ht="15.75" x14ac:dyDescent="0.25">
      <c r="A22" s="1"/>
      <c r="B22" s="1"/>
      <c r="C22" s="1" t="s">
        <v>85</v>
      </c>
      <c r="D22" s="1"/>
      <c r="E22" s="214">
        <f>SUM(E19:E21)</f>
        <v>161299</v>
      </c>
      <c r="F22" s="9"/>
      <c r="G22" s="214">
        <f>SUM(G19:G21)</f>
        <v>381235</v>
      </c>
      <c r="H22" s="9"/>
      <c r="I22" s="214">
        <f>SUM(I19:I21)</f>
        <v>148680</v>
      </c>
      <c r="J22" s="9"/>
      <c r="K22" s="214">
        <f>SUM(K19:K21)</f>
        <v>0</v>
      </c>
      <c r="L22" s="9"/>
      <c r="M22" s="214">
        <f>SUM(M19:M21)</f>
        <v>148680</v>
      </c>
      <c r="N22" s="9"/>
      <c r="O22" s="214">
        <f>SUM(O19:O21)</f>
        <v>148680</v>
      </c>
      <c r="P22" s="9"/>
      <c r="Q22" s="214">
        <f>SUM(Q19:Q21)</f>
        <v>148682</v>
      </c>
      <c r="R22" s="9"/>
    </row>
    <row r="23" spans="1:18" ht="15.75" x14ac:dyDescent="0.25">
      <c r="A23" s="104"/>
      <c r="B23" s="104"/>
      <c r="C23" s="104"/>
      <c r="D23" s="104"/>
      <c r="E23" s="9"/>
      <c r="F23" s="10"/>
      <c r="G23" s="9"/>
      <c r="H23" s="10"/>
      <c r="I23" s="9"/>
      <c r="J23" s="10"/>
      <c r="K23" s="10"/>
      <c r="L23" s="10"/>
      <c r="M23" s="10"/>
      <c r="N23" s="10"/>
      <c r="O23" s="9"/>
      <c r="P23" s="10"/>
      <c r="Q23" s="10"/>
      <c r="R23" s="10"/>
    </row>
    <row r="24" spans="1:18" s="213" customFormat="1" ht="15.75" x14ac:dyDescent="0.25">
      <c r="A24" s="1"/>
      <c r="B24" s="1"/>
      <c r="C24" s="1" t="s">
        <v>97</v>
      </c>
      <c r="D24" s="1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</row>
    <row r="25" spans="1:18" s="213" customFormat="1" ht="15.75" x14ac:dyDescent="0.25">
      <c r="A25" s="1"/>
      <c r="B25" s="1"/>
      <c r="C25" s="1" t="s">
        <v>98</v>
      </c>
      <c r="D25" s="1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</row>
    <row r="26" spans="1:18" s="213" customFormat="1" ht="15.75" x14ac:dyDescent="0.25">
      <c r="A26" s="1"/>
      <c r="B26" s="1"/>
      <c r="C26" s="1" t="s">
        <v>99</v>
      </c>
      <c r="D26" s="1"/>
      <c r="E26" s="9">
        <f>+E14-E22</f>
        <v>0</v>
      </c>
      <c r="F26" s="9"/>
      <c r="G26" s="9">
        <f>+G14-G22</f>
        <v>0</v>
      </c>
      <c r="H26" s="9"/>
      <c r="I26" s="9">
        <f>+I14-I22</f>
        <v>0</v>
      </c>
      <c r="J26" s="9"/>
      <c r="K26" s="9">
        <f>+K14-K22</f>
        <v>0</v>
      </c>
      <c r="L26" s="9"/>
      <c r="M26" s="9">
        <f>+M14-M22</f>
        <v>0</v>
      </c>
      <c r="N26" s="9"/>
      <c r="O26" s="9">
        <f>+O14-O22</f>
        <v>0</v>
      </c>
      <c r="P26" s="9"/>
      <c r="Q26" s="9">
        <f>+Q14-Q22</f>
        <v>0</v>
      </c>
      <c r="R26" s="9"/>
    </row>
    <row r="27" spans="1:18" s="213" customFormat="1" ht="15.75" x14ac:dyDescent="0.25">
      <c r="A27" s="1"/>
      <c r="B27" s="1"/>
      <c r="C27" s="1"/>
      <c r="D27" s="1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</row>
    <row r="28" spans="1:18" s="213" customFormat="1" ht="15.75" x14ac:dyDescent="0.25">
      <c r="A28" s="1"/>
      <c r="B28" s="1"/>
      <c r="C28" s="1" t="s">
        <v>79</v>
      </c>
      <c r="D28" s="1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</row>
    <row r="29" spans="1:18" s="213" customFormat="1" ht="15.75" x14ac:dyDescent="0.25">
      <c r="A29" s="1"/>
      <c r="B29" s="1"/>
      <c r="C29" s="1" t="s">
        <v>80</v>
      </c>
      <c r="D29" s="1"/>
      <c r="E29" s="12">
        <v>0</v>
      </c>
      <c r="F29" s="9"/>
      <c r="G29" s="12">
        <f>+E31</f>
        <v>0</v>
      </c>
      <c r="H29" s="9"/>
      <c r="I29" s="12">
        <f>G31</f>
        <v>0</v>
      </c>
      <c r="J29" s="9"/>
      <c r="K29" s="12">
        <f>G31</f>
        <v>0</v>
      </c>
      <c r="L29" s="9"/>
      <c r="M29" s="12">
        <f>K31</f>
        <v>0</v>
      </c>
      <c r="N29" s="9"/>
      <c r="O29" s="12">
        <f>G31</f>
        <v>0</v>
      </c>
      <c r="P29" s="9"/>
      <c r="Q29" s="12">
        <f>O31</f>
        <v>0</v>
      </c>
      <c r="R29" s="9"/>
    </row>
    <row r="30" spans="1:18" s="213" customFormat="1" ht="15.75" x14ac:dyDescent="0.25">
      <c r="A30" s="1"/>
      <c r="B30" s="1"/>
      <c r="C30" s="1"/>
      <c r="D30" s="1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</row>
    <row r="31" spans="1:18" s="213" customFormat="1" ht="16.5" thickBot="1" x14ac:dyDescent="0.3">
      <c r="A31" s="1"/>
      <c r="B31" s="1"/>
      <c r="C31" s="1" t="s">
        <v>81</v>
      </c>
      <c r="D31" s="1"/>
      <c r="E31" s="13">
        <f>SUM(E26:E29)</f>
        <v>0</v>
      </c>
      <c r="F31" s="9"/>
      <c r="G31" s="13">
        <f>SUM(G26:G29)</f>
        <v>0</v>
      </c>
      <c r="H31" s="9"/>
      <c r="I31" s="13">
        <f>SUM(I26:I29)</f>
        <v>0</v>
      </c>
      <c r="J31" s="9"/>
      <c r="K31" s="13">
        <f>SUM(K26:K29)</f>
        <v>0</v>
      </c>
      <c r="L31" s="9"/>
      <c r="M31" s="13">
        <f>SUM(M26:M29)</f>
        <v>0</v>
      </c>
      <c r="N31" s="9"/>
      <c r="O31" s="13">
        <f>SUM(O26:O29)</f>
        <v>0</v>
      </c>
      <c r="P31" s="9"/>
      <c r="Q31" s="13">
        <f>SUM(Q26:Q29)</f>
        <v>0</v>
      </c>
      <c r="R31" s="9"/>
    </row>
    <row r="32" spans="1:18" ht="16.5" thickTop="1" x14ac:dyDescent="0.25">
      <c r="A32" s="104"/>
      <c r="B32" s="104"/>
      <c r="C32" s="104"/>
      <c r="D32" s="104"/>
      <c r="E32" s="9"/>
      <c r="F32" s="10"/>
      <c r="G32" s="9"/>
      <c r="H32" s="10"/>
      <c r="I32" s="9"/>
      <c r="J32" s="10"/>
      <c r="K32" s="10"/>
      <c r="L32" s="10"/>
      <c r="M32" s="10"/>
      <c r="N32" s="10"/>
      <c r="O32" s="9"/>
      <c r="P32" s="10"/>
      <c r="Q32" s="10"/>
      <c r="R32" s="10"/>
    </row>
    <row r="33" spans="1:18" ht="15.75" x14ac:dyDescent="0.25">
      <c r="A33" s="104"/>
      <c r="B33" s="104"/>
      <c r="C33" s="104"/>
      <c r="D33" s="104"/>
      <c r="E33" s="9"/>
      <c r="F33" s="10"/>
      <c r="G33" s="9"/>
      <c r="H33" s="10"/>
      <c r="I33" s="9"/>
      <c r="J33" s="10"/>
      <c r="K33" s="10"/>
      <c r="L33" s="10"/>
      <c r="M33" s="10"/>
      <c r="N33" s="10"/>
      <c r="O33" s="9"/>
      <c r="P33" s="10"/>
      <c r="Q33" s="10"/>
      <c r="R33" s="10"/>
    </row>
    <row r="34" spans="1:18" ht="15.75" x14ac:dyDescent="0.25">
      <c r="A34" s="104"/>
      <c r="B34" s="104"/>
      <c r="C34" s="104"/>
      <c r="D34" s="104"/>
      <c r="E34" s="9"/>
      <c r="F34" s="10"/>
      <c r="G34" s="9"/>
      <c r="H34" s="10"/>
      <c r="I34" s="9"/>
      <c r="J34" s="10"/>
      <c r="K34" s="10"/>
      <c r="L34" s="10"/>
      <c r="M34" s="10"/>
      <c r="N34" s="10"/>
      <c r="O34" s="9"/>
      <c r="P34" s="10"/>
      <c r="Q34" s="10"/>
      <c r="R34" s="10"/>
    </row>
    <row r="35" spans="1:18" ht="15.75" x14ac:dyDescent="0.25">
      <c r="A35" s="104"/>
      <c r="B35" s="104"/>
      <c r="C35" s="104"/>
      <c r="D35" s="104"/>
      <c r="E35" s="9"/>
      <c r="F35" s="10"/>
      <c r="G35" s="9"/>
      <c r="H35" s="10"/>
      <c r="I35" s="9"/>
      <c r="J35" s="10"/>
      <c r="K35" s="10"/>
      <c r="L35" s="10"/>
      <c r="M35" s="10"/>
      <c r="N35" s="10"/>
      <c r="O35" s="9"/>
      <c r="P35" s="10"/>
      <c r="Q35" s="10"/>
      <c r="R35" s="10"/>
    </row>
    <row r="36" spans="1:18" ht="15.75" x14ac:dyDescent="0.25">
      <c r="A36" s="104"/>
      <c r="B36" s="104"/>
      <c r="C36" s="104"/>
      <c r="D36" s="104"/>
      <c r="E36" s="9"/>
      <c r="F36" s="10"/>
      <c r="G36" s="9"/>
      <c r="H36" s="10"/>
      <c r="I36" s="9"/>
      <c r="J36" s="10"/>
      <c r="K36" s="10"/>
      <c r="L36" s="10"/>
      <c r="M36" s="10"/>
      <c r="N36" s="10"/>
      <c r="O36" s="9"/>
      <c r="P36" s="10"/>
      <c r="Q36" s="10"/>
      <c r="R36" s="10"/>
    </row>
  </sheetData>
  <phoneticPr fontId="2" type="noConversion"/>
  <printOptions horizontalCentered="1"/>
  <pageMargins left="0.5" right="0.5" top="0.75" bottom="0.75" header="0.5" footer="0.5"/>
  <pageSetup scale="87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52"/>
  <sheetViews>
    <sheetView defaultGridColor="0" colorId="8" zoomScaleNormal="100" workbookViewId="0">
      <selection activeCell="Q35" sqref="Q35"/>
    </sheetView>
  </sheetViews>
  <sheetFormatPr defaultColWidth="9.28515625" defaultRowHeight="15.75" x14ac:dyDescent="0.25"/>
  <cols>
    <col min="1" max="1" width="1.7109375" style="104" customWidth="1"/>
    <col min="2" max="2" width="2.7109375" style="104" customWidth="1"/>
    <col min="3" max="3" width="9.28515625" style="104"/>
    <col min="4" max="4" width="21.28515625" style="104" customWidth="1"/>
    <col min="5" max="5" width="13.7109375" style="9" customWidth="1"/>
    <col min="6" max="6" width="1.7109375" style="10" customWidth="1"/>
    <col min="7" max="7" width="13.7109375" style="9" customWidth="1"/>
    <col min="8" max="8" width="1.7109375" style="10" customWidth="1"/>
    <col min="9" max="9" width="13.7109375" style="9" customWidth="1"/>
    <col min="10" max="10" width="1.7109375" style="10" customWidth="1"/>
    <col min="11" max="11" width="13.7109375" style="10" customWidth="1"/>
    <col min="12" max="12" width="1.7109375" style="10" customWidth="1"/>
    <col min="13" max="13" width="13.7109375" style="10" customWidth="1"/>
    <col min="14" max="14" width="1.7109375" style="10" customWidth="1"/>
    <col min="15" max="15" width="13.7109375" style="9" customWidth="1"/>
    <col min="16" max="16" width="1.7109375" style="10" customWidth="1"/>
    <col min="17" max="17" width="13.7109375" style="10" customWidth="1"/>
    <col min="18" max="18" width="51.28515625" style="10" customWidth="1"/>
    <col min="19" max="19" width="10.5703125" style="109" bestFit="1" customWidth="1"/>
    <col min="20" max="20" width="12.42578125" style="10" customWidth="1"/>
    <col min="21" max="21" width="10" style="10" bestFit="1" customWidth="1"/>
    <col min="22" max="22" width="10.42578125" style="10" bestFit="1" customWidth="1"/>
    <col min="23" max="16384" width="9.28515625" style="10"/>
  </cols>
  <sheetData>
    <row r="1" spans="1:20" x14ac:dyDescent="0.25">
      <c r="A1" s="104" t="s">
        <v>82</v>
      </c>
      <c r="Q1" s="4" t="s">
        <v>282</v>
      </c>
      <c r="R1" s="4"/>
    </row>
    <row r="2" spans="1:20" x14ac:dyDescent="0.25">
      <c r="A2" s="104" t="str">
        <f>+AllFundSum!A2</f>
        <v>2022 BUDGET</v>
      </c>
      <c r="Q2" s="6">
        <f ca="1">NOW()</f>
        <v>44536.809917245373</v>
      </c>
      <c r="R2" s="6"/>
    </row>
    <row r="3" spans="1:20" x14ac:dyDescent="0.25">
      <c r="A3" s="104" t="s">
        <v>130</v>
      </c>
    </row>
    <row r="5" spans="1:20" x14ac:dyDescent="0.25">
      <c r="I5" s="15">
        <f>+AllFundSum!J5</f>
        <v>2021</v>
      </c>
      <c r="J5" s="248"/>
      <c r="K5" s="248"/>
      <c r="L5" s="17"/>
      <c r="M5" s="248"/>
      <c r="N5" s="17"/>
      <c r="O5" s="16"/>
    </row>
    <row r="6" spans="1:20" x14ac:dyDescent="0.25">
      <c r="E6" s="237">
        <f>+AllFundSum!F6</f>
        <v>2019</v>
      </c>
      <c r="F6" s="249">
        <f>+AllFundSum!G6</f>
        <v>0</v>
      </c>
      <c r="G6" s="237">
        <f>+AllFundSum!H6</f>
        <v>2020</v>
      </c>
      <c r="J6" s="107"/>
      <c r="K6" s="250" t="s">
        <v>309</v>
      </c>
      <c r="L6" s="107"/>
      <c r="M6" s="250" t="s">
        <v>308</v>
      </c>
      <c r="N6" s="107"/>
      <c r="Q6" s="40">
        <f>+AllFundSum!R6</f>
        <v>2022</v>
      </c>
      <c r="R6" s="40"/>
    </row>
    <row r="7" spans="1:20" x14ac:dyDescent="0.25">
      <c r="E7" s="15" t="str">
        <f>+AllFundSum!F7</f>
        <v>Actual</v>
      </c>
      <c r="F7" s="109"/>
      <c r="G7" s="19" t="s">
        <v>3</v>
      </c>
      <c r="I7" s="19" t="s">
        <v>4</v>
      </c>
      <c r="J7" s="107"/>
      <c r="K7" s="251" t="s">
        <v>3</v>
      </c>
      <c r="M7" s="251" t="s">
        <v>63</v>
      </c>
      <c r="O7" s="238" t="s">
        <v>64</v>
      </c>
      <c r="Q7" s="20" t="s">
        <v>4</v>
      </c>
      <c r="R7" s="20" t="s">
        <v>283</v>
      </c>
    </row>
    <row r="8" spans="1:20" x14ac:dyDescent="0.25">
      <c r="A8" s="104" t="s">
        <v>54</v>
      </c>
    </row>
    <row r="9" spans="1:20" x14ac:dyDescent="0.25">
      <c r="B9" s="104" t="s">
        <v>55</v>
      </c>
      <c r="E9" s="9">
        <v>96805</v>
      </c>
      <c r="F9" s="109"/>
      <c r="G9" s="9">
        <v>96940</v>
      </c>
      <c r="H9" s="109"/>
      <c r="I9" s="9">
        <v>92480</v>
      </c>
      <c r="J9" s="215"/>
      <c r="K9" s="109">
        <v>72440</v>
      </c>
      <c r="L9" s="109"/>
      <c r="M9" s="109">
        <v>23125</v>
      </c>
      <c r="N9" s="109"/>
      <c r="O9" s="27">
        <f>SUM(K9:M9)</f>
        <v>95565</v>
      </c>
      <c r="P9" s="109">
        <v>85800</v>
      </c>
      <c r="Q9" s="10">
        <v>102700</v>
      </c>
      <c r="T9" s="109"/>
    </row>
    <row r="10" spans="1:20" x14ac:dyDescent="0.25">
      <c r="B10" s="104" t="s">
        <v>56</v>
      </c>
      <c r="E10" s="27">
        <v>1864</v>
      </c>
      <c r="F10" s="109"/>
      <c r="G10" s="27">
        <v>2144</v>
      </c>
      <c r="H10" s="109"/>
      <c r="I10" s="27">
        <v>2200</v>
      </c>
      <c r="J10" s="109"/>
      <c r="K10" s="109">
        <v>1032</v>
      </c>
      <c r="L10" s="109"/>
      <c r="M10" s="109">
        <v>600</v>
      </c>
      <c r="N10" s="109"/>
      <c r="O10" s="27">
        <f t="shared" ref="O10:O12" si="0">SUM(K10:M10)</f>
        <v>1632</v>
      </c>
      <c r="P10" s="109"/>
      <c r="Q10" s="109">
        <v>2240</v>
      </c>
      <c r="R10" s="109"/>
    </row>
    <row r="11" spans="1:20" s="109" customFormat="1" x14ac:dyDescent="0.25">
      <c r="A11" s="216"/>
      <c r="B11" s="216" t="s">
        <v>221</v>
      </c>
      <c r="C11" s="216"/>
      <c r="D11" s="216"/>
      <c r="E11" s="27">
        <v>2974</v>
      </c>
      <c r="G11" s="27">
        <v>4033</v>
      </c>
      <c r="I11" s="27">
        <f>150+463</f>
        <v>613</v>
      </c>
      <c r="L11" s="217"/>
      <c r="N11" s="217"/>
      <c r="O11" s="27">
        <f t="shared" si="0"/>
        <v>0</v>
      </c>
      <c r="P11" s="217"/>
      <c r="Q11" s="109">
        <v>500</v>
      </c>
    </row>
    <row r="12" spans="1:20" x14ac:dyDescent="0.25">
      <c r="B12" s="104" t="s">
        <v>9</v>
      </c>
      <c r="E12" s="214">
        <v>62</v>
      </c>
      <c r="F12" s="109"/>
      <c r="G12" s="214">
        <v>81</v>
      </c>
      <c r="H12" s="109"/>
      <c r="I12" s="214">
        <v>0</v>
      </c>
      <c r="J12" s="109"/>
      <c r="K12" s="211">
        <v>0</v>
      </c>
      <c r="L12" s="109"/>
      <c r="M12" s="211">
        <v>0</v>
      </c>
      <c r="N12" s="109"/>
      <c r="O12" s="214">
        <f t="shared" si="0"/>
        <v>0</v>
      </c>
      <c r="P12" s="109"/>
      <c r="Q12" s="211">
        <v>0</v>
      </c>
      <c r="R12" s="109"/>
    </row>
    <row r="13" spans="1:20" x14ac:dyDescent="0.25">
      <c r="I13" s="27"/>
      <c r="J13" s="109"/>
    </row>
    <row r="14" spans="1:20" s="9" customFormat="1" x14ac:dyDescent="0.25">
      <c r="A14" s="1"/>
      <c r="B14" s="1"/>
      <c r="C14" s="1" t="s">
        <v>66</v>
      </c>
      <c r="D14" s="1"/>
      <c r="E14" s="214">
        <f>SUM(E9:E13)</f>
        <v>101705</v>
      </c>
      <c r="G14" s="214">
        <f>SUM(G9:G13)</f>
        <v>103198</v>
      </c>
      <c r="I14" s="214">
        <f>SUM(I9:I13)</f>
        <v>95293</v>
      </c>
      <c r="K14" s="214">
        <f>SUM(K9:K13)</f>
        <v>73472</v>
      </c>
      <c r="M14" s="214">
        <f>SUM(M9:M13)</f>
        <v>23725</v>
      </c>
      <c r="O14" s="214">
        <f>SUM(O9:O13)</f>
        <v>97197</v>
      </c>
      <c r="Q14" s="214">
        <f>SUM(Q9:Q13)</f>
        <v>105440</v>
      </c>
      <c r="R14" s="27"/>
      <c r="S14" s="27"/>
    </row>
    <row r="16" spans="1:20" x14ac:dyDescent="0.25">
      <c r="A16" s="104" t="s">
        <v>57</v>
      </c>
    </row>
    <row r="17" spans="2:19" x14ac:dyDescent="0.25">
      <c r="B17" s="104" t="s">
        <v>274</v>
      </c>
      <c r="E17" s="9">
        <v>5865</v>
      </c>
      <c r="G17" s="9">
        <v>6015</v>
      </c>
      <c r="I17" s="9">
        <v>5800</v>
      </c>
      <c r="J17" s="218"/>
      <c r="K17" s="10">
        <v>3510</v>
      </c>
      <c r="M17" s="10">
        <v>1800</v>
      </c>
      <c r="O17" s="9">
        <f>SUM(K17:M17)</f>
        <v>5310</v>
      </c>
      <c r="Q17" s="10">
        <v>6000</v>
      </c>
    </row>
    <row r="18" spans="2:19" x14ac:dyDescent="0.25">
      <c r="B18" s="104" t="s">
        <v>84</v>
      </c>
      <c r="E18" s="9">
        <v>1187</v>
      </c>
      <c r="G18" s="9">
        <v>1046</v>
      </c>
      <c r="I18" s="9">
        <v>1390</v>
      </c>
      <c r="J18" s="218"/>
      <c r="K18" s="10">
        <v>688</v>
      </c>
      <c r="M18" s="10">
        <v>350</v>
      </c>
      <c r="O18" s="9">
        <f t="shared" ref="O18:O34" si="1">SUM(K18:M18)</f>
        <v>1038</v>
      </c>
      <c r="Q18" s="10">
        <v>1050</v>
      </c>
    </row>
    <row r="19" spans="2:19" x14ac:dyDescent="0.25">
      <c r="B19" s="104" t="s">
        <v>213</v>
      </c>
      <c r="E19" s="9">
        <v>1812</v>
      </c>
      <c r="G19" s="9">
        <v>3892</v>
      </c>
      <c r="I19" s="9">
        <v>2000</v>
      </c>
      <c r="K19" s="10">
        <v>1945</v>
      </c>
      <c r="M19" s="10">
        <v>150</v>
      </c>
      <c r="O19" s="9">
        <f t="shared" si="1"/>
        <v>2095</v>
      </c>
      <c r="Q19" s="10">
        <v>2000</v>
      </c>
    </row>
    <row r="20" spans="2:19" x14ac:dyDescent="0.25">
      <c r="B20" s="104" t="s">
        <v>210</v>
      </c>
      <c r="E20" s="9">
        <v>11413</v>
      </c>
      <c r="G20" s="9">
        <v>10273</v>
      </c>
      <c r="I20" s="9">
        <v>11436</v>
      </c>
      <c r="K20" s="10">
        <v>6287</v>
      </c>
      <c r="M20" s="10">
        <v>4500</v>
      </c>
      <c r="O20" s="9">
        <f t="shared" si="1"/>
        <v>10787</v>
      </c>
      <c r="Q20" s="10">
        <v>11000</v>
      </c>
    </row>
    <row r="21" spans="2:19" x14ac:dyDescent="0.25">
      <c r="B21" s="104" t="s">
        <v>211</v>
      </c>
      <c r="E21" s="9">
        <v>10415</v>
      </c>
      <c r="G21" s="9">
        <v>9302</v>
      </c>
      <c r="I21" s="9">
        <v>8000</v>
      </c>
      <c r="K21" s="10">
        <v>452</v>
      </c>
      <c r="M21" s="10">
        <v>7500</v>
      </c>
      <c r="O21" s="9">
        <f t="shared" si="1"/>
        <v>7952</v>
      </c>
      <c r="Q21" s="10">
        <v>8000</v>
      </c>
      <c r="S21" s="220"/>
    </row>
    <row r="22" spans="2:19" x14ac:dyDescent="0.25">
      <c r="B22" s="104" t="s">
        <v>59</v>
      </c>
      <c r="E22" s="9">
        <v>901</v>
      </c>
      <c r="G22" s="9">
        <v>829</v>
      </c>
      <c r="I22" s="9">
        <v>900</v>
      </c>
      <c r="K22" s="10">
        <v>525</v>
      </c>
      <c r="M22" s="10">
        <v>280</v>
      </c>
      <c r="O22" s="9">
        <f t="shared" si="1"/>
        <v>805</v>
      </c>
      <c r="Q22" s="10">
        <v>850</v>
      </c>
    </row>
    <row r="23" spans="2:19" x14ac:dyDescent="0.25">
      <c r="B23" s="104" t="s">
        <v>189</v>
      </c>
      <c r="E23" s="9">
        <v>644</v>
      </c>
      <c r="G23" s="9">
        <v>4214</v>
      </c>
      <c r="I23" s="9">
        <v>4000</v>
      </c>
      <c r="K23" s="10">
        <v>159</v>
      </c>
      <c r="M23" s="10">
        <v>2500</v>
      </c>
      <c r="O23" s="9">
        <f t="shared" si="1"/>
        <v>2659</v>
      </c>
      <c r="Q23" s="10">
        <v>4000</v>
      </c>
    </row>
    <row r="24" spans="2:19" x14ac:dyDescent="0.25">
      <c r="B24" s="104" t="s">
        <v>232</v>
      </c>
      <c r="E24" s="9">
        <v>7971</v>
      </c>
      <c r="G24" s="9">
        <v>7855</v>
      </c>
      <c r="I24" s="9">
        <v>6000</v>
      </c>
      <c r="K24" s="10">
        <v>4401</v>
      </c>
      <c r="M24" s="10">
        <v>2200</v>
      </c>
      <c r="O24" s="9">
        <f t="shared" si="1"/>
        <v>6601</v>
      </c>
      <c r="Q24" s="10">
        <v>7000</v>
      </c>
    </row>
    <row r="25" spans="2:19" x14ac:dyDescent="0.25">
      <c r="B25" s="104" t="s">
        <v>275</v>
      </c>
      <c r="E25" s="9">
        <v>9648</v>
      </c>
      <c r="G25" s="9">
        <v>8651</v>
      </c>
      <c r="I25" s="9">
        <v>10500</v>
      </c>
      <c r="J25" s="218"/>
      <c r="K25" s="10">
        <v>5483</v>
      </c>
      <c r="M25" s="10">
        <v>2500</v>
      </c>
      <c r="O25" s="9">
        <f t="shared" si="1"/>
        <v>7983</v>
      </c>
      <c r="Q25" s="10">
        <v>9672</v>
      </c>
      <c r="R25" s="219" t="s">
        <v>31</v>
      </c>
    </row>
    <row r="26" spans="2:19" x14ac:dyDescent="0.25">
      <c r="B26" s="104" t="s">
        <v>40</v>
      </c>
      <c r="E26" s="9">
        <v>5336</v>
      </c>
      <c r="G26" s="9">
        <v>5533</v>
      </c>
      <c r="I26" s="9">
        <v>5000</v>
      </c>
      <c r="K26" s="10">
        <v>0</v>
      </c>
      <c r="M26" s="10">
        <v>5000</v>
      </c>
      <c r="O26" s="9">
        <f t="shared" si="1"/>
        <v>5000</v>
      </c>
      <c r="Q26" s="10">
        <v>5000</v>
      </c>
    </row>
    <row r="27" spans="2:19" x14ac:dyDescent="0.25">
      <c r="B27" s="104" t="s">
        <v>276</v>
      </c>
      <c r="E27" s="9">
        <v>3258</v>
      </c>
      <c r="G27" s="9">
        <v>2447</v>
      </c>
      <c r="I27" s="9">
        <v>1750</v>
      </c>
      <c r="K27" s="10">
        <v>1188</v>
      </c>
      <c r="M27" s="10">
        <v>100</v>
      </c>
      <c r="O27" s="9">
        <f t="shared" si="1"/>
        <v>1288</v>
      </c>
      <c r="Q27" s="10">
        <v>1500</v>
      </c>
    </row>
    <row r="28" spans="2:19" x14ac:dyDescent="0.25">
      <c r="B28" s="104" t="s">
        <v>212</v>
      </c>
      <c r="E28" s="9">
        <v>11160</v>
      </c>
      <c r="G28" s="9">
        <v>4553</v>
      </c>
      <c r="I28" s="9">
        <v>4500</v>
      </c>
      <c r="K28" s="10">
        <v>4553</v>
      </c>
      <c r="M28" s="10">
        <v>300</v>
      </c>
      <c r="O28" s="9">
        <f t="shared" si="1"/>
        <v>4853</v>
      </c>
      <c r="Q28" s="10">
        <v>5000</v>
      </c>
    </row>
    <row r="29" spans="2:19" x14ac:dyDescent="0.25">
      <c r="B29" s="104" t="s">
        <v>37</v>
      </c>
      <c r="E29" s="9">
        <v>0</v>
      </c>
      <c r="G29" s="9">
        <v>0</v>
      </c>
      <c r="I29" s="9">
        <v>0</v>
      </c>
      <c r="K29" s="10">
        <v>0</v>
      </c>
      <c r="M29" s="10">
        <v>0</v>
      </c>
      <c r="O29" s="9">
        <f t="shared" si="1"/>
        <v>0</v>
      </c>
      <c r="Q29" s="10">
        <v>0</v>
      </c>
    </row>
    <row r="30" spans="2:19" x14ac:dyDescent="0.25">
      <c r="B30" s="104" t="s">
        <v>36</v>
      </c>
      <c r="E30" s="9">
        <v>0</v>
      </c>
      <c r="G30" s="9">
        <v>0</v>
      </c>
      <c r="I30" s="9">
        <v>500</v>
      </c>
      <c r="K30" s="10">
        <v>0</v>
      </c>
      <c r="M30" s="10">
        <v>0</v>
      </c>
      <c r="O30" s="9">
        <f t="shared" si="1"/>
        <v>0</v>
      </c>
      <c r="Q30" s="10">
        <v>0</v>
      </c>
    </row>
    <row r="31" spans="2:19" x14ac:dyDescent="0.25">
      <c r="B31" s="104" t="s">
        <v>258</v>
      </c>
      <c r="E31" s="9">
        <v>3515</v>
      </c>
      <c r="G31" s="9">
        <v>3382</v>
      </c>
      <c r="I31" s="9">
        <v>2750</v>
      </c>
      <c r="K31" s="10">
        <v>856</v>
      </c>
      <c r="M31" s="10">
        <v>0</v>
      </c>
      <c r="O31" s="9">
        <f t="shared" si="1"/>
        <v>856</v>
      </c>
      <c r="Q31" s="10">
        <v>800</v>
      </c>
    </row>
    <row r="32" spans="2:19" x14ac:dyDescent="0.25">
      <c r="B32" s="104" t="s">
        <v>142</v>
      </c>
      <c r="E32" s="9">
        <v>49831</v>
      </c>
      <c r="G32" s="9">
        <v>49831</v>
      </c>
      <c r="I32" s="9">
        <v>49831</v>
      </c>
      <c r="K32" s="10">
        <v>49831</v>
      </c>
      <c r="M32" s="10">
        <v>0</v>
      </c>
      <c r="O32" s="9">
        <f t="shared" si="1"/>
        <v>49831</v>
      </c>
      <c r="Q32" s="10">
        <v>49831</v>
      </c>
    </row>
    <row r="33" spans="1:19" x14ac:dyDescent="0.25">
      <c r="B33" s="104" t="s">
        <v>9</v>
      </c>
      <c r="E33" s="9">
        <v>142</v>
      </c>
      <c r="G33" s="9">
        <v>30</v>
      </c>
      <c r="I33" s="9">
        <v>0</v>
      </c>
      <c r="K33" s="10">
        <v>30</v>
      </c>
      <c r="M33" s="10">
        <v>0</v>
      </c>
      <c r="O33" s="9">
        <f t="shared" si="1"/>
        <v>30</v>
      </c>
      <c r="Q33" s="10">
        <v>0</v>
      </c>
    </row>
    <row r="34" spans="1:19" x14ac:dyDescent="0.25">
      <c r="B34" s="104" t="s">
        <v>60</v>
      </c>
      <c r="E34" s="214">
        <v>0</v>
      </c>
      <c r="G34" s="214">
        <v>0</v>
      </c>
      <c r="I34" s="214">
        <v>0</v>
      </c>
      <c r="J34" s="109"/>
      <c r="K34" s="211">
        <v>0</v>
      </c>
      <c r="M34" s="211">
        <v>0</v>
      </c>
      <c r="O34" s="214">
        <f t="shared" si="1"/>
        <v>0</v>
      </c>
      <c r="Q34" s="211">
        <v>0</v>
      </c>
      <c r="R34" s="109"/>
    </row>
    <row r="35" spans="1:19" x14ac:dyDescent="0.25">
      <c r="B35" s="104" t="s">
        <v>31</v>
      </c>
      <c r="K35" s="215"/>
      <c r="L35" s="215"/>
    </row>
    <row r="36" spans="1:19" s="9" customFormat="1" x14ac:dyDescent="0.25">
      <c r="A36" s="1"/>
      <c r="B36" s="1"/>
      <c r="C36" s="1" t="s">
        <v>131</v>
      </c>
      <c r="D36" s="1"/>
      <c r="E36" s="214">
        <f>SUM(E17:E34)</f>
        <v>123098</v>
      </c>
      <c r="G36" s="214">
        <f>SUM(G17:G34)</f>
        <v>117853</v>
      </c>
      <c r="I36" s="214">
        <f>SUM(I17:I34)</f>
        <v>114357</v>
      </c>
      <c r="K36" s="214">
        <f>SUM(K17:K34)</f>
        <v>79908</v>
      </c>
      <c r="M36" s="214">
        <f>SUM(M17:M34)</f>
        <v>27180</v>
      </c>
      <c r="O36" s="214">
        <f>SUM(O17:O34)</f>
        <v>107088</v>
      </c>
      <c r="Q36" s="214">
        <f>SUM(Q17:Q34)</f>
        <v>111703</v>
      </c>
      <c r="R36" s="27"/>
      <c r="S36" s="27"/>
    </row>
    <row r="37" spans="1:19" s="9" customFormat="1" x14ac:dyDescent="0.25">
      <c r="A37" s="1"/>
      <c r="B37" s="1"/>
      <c r="C37" s="1"/>
      <c r="D37" s="1"/>
      <c r="S37" s="27"/>
    </row>
    <row r="38" spans="1:19" s="9" customFormat="1" x14ac:dyDescent="0.25">
      <c r="A38" s="1"/>
      <c r="B38" s="1"/>
      <c r="C38" s="1" t="s">
        <v>124</v>
      </c>
      <c r="D38" s="1"/>
      <c r="S38" s="27"/>
    </row>
    <row r="39" spans="1:19" s="9" customFormat="1" ht="16.5" thickBot="1" x14ac:dyDescent="0.3">
      <c r="A39" s="1"/>
      <c r="B39" s="1"/>
      <c r="C39" s="1" t="s">
        <v>125</v>
      </c>
      <c r="D39" s="1"/>
      <c r="E39" s="252">
        <f>+E14-E36</f>
        <v>-21393</v>
      </c>
      <c r="G39" s="252">
        <f>+G14-G36</f>
        <v>-14655</v>
      </c>
      <c r="I39" s="252">
        <f>+I14-I36</f>
        <v>-19064</v>
      </c>
      <c r="K39" s="252">
        <f>+K14-K36</f>
        <v>-6436</v>
      </c>
      <c r="M39" s="252">
        <f>+M14-M36</f>
        <v>-3455</v>
      </c>
      <c r="O39" s="252">
        <f>+O14-O36</f>
        <v>-9891</v>
      </c>
      <c r="Q39" s="252">
        <f>+Q14-Q36</f>
        <v>-6263</v>
      </c>
      <c r="R39" s="27"/>
      <c r="S39" s="27"/>
    </row>
    <row r="40" spans="1:19" s="9" customFormat="1" ht="16.5" thickTop="1" x14ac:dyDescent="0.25">
      <c r="A40" s="1"/>
      <c r="B40" s="1"/>
      <c r="C40" s="1"/>
      <c r="D40" s="1"/>
      <c r="S40" s="27"/>
    </row>
    <row r="41" spans="1:19" s="9" customFormat="1" x14ac:dyDescent="0.25">
      <c r="A41" s="1"/>
      <c r="B41" s="1"/>
      <c r="C41" s="1"/>
      <c r="D41" s="1"/>
      <c r="S41" s="27"/>
    </row>
    <row r="42" spans="1:19" s="9" customFormat="1" x14ac:dyDescent="0.25">
      <c r="A42" s="1"/>
      <c r="B42" s="1"/>
      <c r="C42" s="224" t="s">
        <v>233</v>
      </c>
      <c r="D42" s="1"/>
      <c r="S42" s="27"/>
    </row>
    <row r="43" spans="1:19" s="9" customFormat="1" x14ac:dyDescent="0.25">
      <c r="A43" s="1"/>
      <c r="B43" s="1"/>
      <c r="C43" s="1"/>
      <c r="D43" s="9" t="s">
        <v>287</v>
      </c>
      <c r="E43" s="9">
        <v>-21393</v>
      </c>
      <c r="G43" s="9">
        <v>-14655</v>
      </c>
      <c r="I43" s="9">
        <v>-19064</v>
      </c>
      <c r="S43" s="27"/>
    </row>
    <row r="44" spans="1:19" s="9" customFormat="1" x14ac:dyDescent="0.25">
      <c r="A44" s="1"/>
      <c r="B44" s="1"/>
      <c r="C44" s="1"/>
      <c r="D44" s="1"/>
      <c r="E44" s="9">
        <f>+E43-E39</f>
        <v>0</v>
      </c>
      <c r="G44" s="9">
        <f>+G43-G39</f>
        <v>0</v>
      </c>
      <c r="I44" s="9">
        <f>+I43-I39</f>
        <v>0</v>
      </c>
      <c r="S44" s="27"/>
    </row>
    <row r="45" spans="1:19" s="9" customFormat="1" x14ac:dyDescent="0.25">
      <c r="A45" s="1"/>
      <c r="B45" s="1"/>
      <c r="C45" s="1"/>
      <c r="D45" s="1"/>
      <c r="S45" s="27"/>
    </row>
    <row r="46" spans="1:19" s="9" customFormat="1" x14ac:dyDescent="0.25">
      <c r="A46" s="1"/>
      <c r="B46" s="1"/>
      <c r="C46" s="1"/>
      <c r="D46" s="1"/>
      <c r="K46" s="222" t="s">
        <v>277</v>
      </c>
      <c r="L46" s="222"/>
      <c r="M46" s="222"/>
      <c r="N46" s="222"/>
      <c r="O46" s="222">
        <v>1436057</v>
      </c>
      <c r="Q46" s="222">
        <f>+O48</f>
        <v>1426166</v>
      </c>
      <c r="S46" s="27"/>
    </row>
    <row r="47" spans="1:19" s="9" customFormat="1" x14ac:dyDescent="0.25">
      <c r="A47" s="1"/>
      <c r="B47" s="1"/>
      <c r="C47" s="1"/>
      <c r="D47" s="1"/>
      <c r="K47" s="222" t="s">
        <v>278</v>
      </c>
      <c r="L47" s="222"/>
      <c r="M47" s="222"/>
      <c r="N47" s="222"/>
      <c r="O47" s="222">
        <f>+O39</f>
        <v>-9891</v>
      </c>
      <c r="Q47" s="222">
        <f>+Q39</f>
        <v>-6263</v>
      </c>
      <c r="S47" s="27"/>
    </row>
    <row r="48" spans="1:19" s="9" customFormat="1" ht="16.5" thickBot="1" x14ac:dyDescent="0.3">
      <c r="A48" s="1"/>
      <c r="B48" s="1"/>
      <c r="C48" s="1"/>
      <c r="D48" s="1"/>
      <c r="K48" s="222" t="s">
        <v>279</v>
      </c>
      <c r="L48" s="222"/>
      <c r="M48" s="222"/>
      <c r="N48" s="222"/>
      <c r="O48" s="223">
        <f>SUM(O46:O47)</f>
        <v>1426166</v>
      </c>
      <c r="Q48" s="223">
        <f>SUM(Q46:Q47)</f>
        <v>1419903</v>
      </c>
      <c r="S48" s="27"/>
    </row>
    <row r="49" spans="11:15" ht="16.5" thickTop="1" x14ac:dyDescent="0.25">
      <c r="K49" s="221"/>
      <c r="L49" s="221"/>
      <c r="M49" s="221"/>
      <c r="N49" s="221"/>
      <c r="O49" s="222"/>
    </row>
    <row r="50" spans="11:15" x14ac:dyDescent="0.25">
      <c r="K50" s="221"/>
      <c r="L50" s="221"/>
      <c r="M50" s="221"/>
      <c r="N50" s="221"/>
      <c r="O50" s="222"/>
    </row>
    <row r="51" spans="11:15" x14ac:dyDescent="0.25">
      <c r="K51" s="221"/>
      <c r="L51" s="221"/>
      <c r="M51" s="221"/>
      <c r="N51" s="221"/>
      <c r="O51" s="222"/>
    </row>
    <row r="52" spans="11:15" x14ac:dyDescent="0.25">
      <c r="K52" s="221"/>
      <c r="L52" s="221"/>
      <c r="M52" s="221"/>
      <c r="N52" s="221"/>
      <c r="O52" s="222"/>
    </row>
  </sheetData>
  <phoneticPr fontId="2" type="noConversion"/>
  <printOptions horizontalCentered="1" gridLines="1"/>
  <pageMargins left="0.5" right="0.5" top="0.75" bottom="0.75" header="0.5" footer="0.5"/>
  <pageSetup scale="73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7</vt:i4>
      </vt:variant>
    </vt:vector>
  </HeadingPairs>
  <TitlesOfParts>
    <vt:vector size="16" baseType="lpstr">
      <vt:lpstr>Notice</vt:lpstr>
      <vt:lpstr>AllFundSum</vt:lpstr>
      <vt:lpstr>GFSum</vt:lpstr>
      <vt:lpstr>Revs</vt:lpstr>
      <vt:lpstr>GFExpend</vt:lpstr>
      <vt:lpstr>GFExpend Wkst</vt:lpstr>
      <vt:lpstr>TIF</vt:lpstr>
      <vt:lpstr>DbtSvc</vt:lpstr>
      <vt:lpstr>Sewer</vt:lpstr>
      <vt:lpstr>AllFundSum!Print_Area</vt:lpstr>
      <vt:lpstr>GFExpend!Print_Area</vt:lpstr>
      <vt:lpstr>'GFExpend Wkst'!Print_Area</vt:lpstr>
      <vt:lpstr>GFSum!Print_Area</vt:lpstr>
      <vt:lpstr>Revs!Print_Area</vt:lpstr>
      <vt:lpstr>Sewer!Print_Area</vt:lpstr>
      <vt:lpstr>TIF!Print_Area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office2</dc:creator>
  <cp:lastModifiedBy>voeclerk</cp:lastModifiedBy>
  <cp:lastPrinted>2021-10-08T01:41:02Z</cp:lastPrinted>
  <dcterms:created xsi:type="dcterms:W3CDTF">2004-09-30T17:01:03Z</dcterms:created>
  <dcterms:modified xsi:type="dcterms:W3CDTF">2021-12-07T02:13:02Z</dcterms:modified>
</cp:coreProperties>
</file>